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carlson22\Documents\Virtual Beach files\"/>
    </mc:Choice>
  </mc:AlternateContent>
  <bookViews>
    <workbookView xWindow="0" yWindow="0" windowWidth="23040" windowHeight="10452" tabRatio="674" activeTab="1"/>
  </bookViews>
  <sheets>
    <sheet name="Notes" sheetId="33" r:id="rId1"/>
    <sheet name="Model-building" sheetId="44" r:id="rId2"/>
    <sheet name="Model Operation MLR" sheetId="26" r:id="rId3"/>
    <sheet name="Drop-downs" sheetId="31" state="hidden" r:id="rId4"/>
    <sheet name="Model Operation GBM" sheetId="67" r:id="rId5"/>
  </sheets>
  <definedNames>
    <definedName name="DOY">'Drop-downs'!$A$5:$A$6</definedName>
    <definedName name="Filter">'Model Operation MLR'!$H$6:$H$14</definedName>
    <definedName name="Lake">'Drop-downs'!$A$8:$A$12</definedName>
    <definedName name="Purpose">'Drop-downs'!$A$1:$A$3</definedName>
    <definedName name="TimeZone">'Drop-downs'!$A$14:$A$19</definedName>
  </definedNames>
  <calcPr calcId="162913"/>
</workbook>
</file>

<file path=xl/calcChain.xml><?xml version="1.0" encoding="utf-8"?>
<calcChain xmlns="http://schemas.openxmlformats.org/spreadsheetml/2006/main">
  <c r="G7" i="44" l="1"/>
  <c r="G8" i="26"/>
  <c r="G7" i="26"/>
  <c r="A120" i="26" l="1"/>
  <c r="D19" i="67" l="1"/>
  <c r="A120" i="67" l="1"/>
  <c r="G119" i="67" l="1"/>
  <c r="G118" i="67"/>
  <c r="G113" i="67"/>
  <c r="G110" i="67"/>
  <c r="G102" i="67"/>
  <c r="G90" i="67"/>
  <c r="G86" i="67"/>
  <c r="G84" i="67"/>
  <c r="G81" i="67"/>
  <c r="G74" i="67"/>
  <c r="G73" i="67"/>
  <c r="G66" i="67"/>
  <c r="G64" i="67"/>
  <c r="G63" i="67"/>
  <c r="G62" i="67"/>
  <c r="G61" i="67"/>
  <c r="G59" i="67"/>
  <c r="G58" i="67"/>
  <c r="G54" i="67"/>
  <c r="E48" i="67"/>
  <c r="E49" i="67" s="1"/>
  <c r="E50" i="67" s="1"/>
  <c r="E51" i="67" s="1"/>
  <c r="E52" i="67" s="1"/>
  <c r="E53" i="67" s="1"/>
  <c r="E54" i="67" s="1"/>
  <c r="E55" i="67" s="1"/>
  <c r="E56" i="67" s="1"/>
  <c r="E57" i="67" s="1"/>
  <c r="E58" i="67" s="1"/>
  <c r="E59" i="67" s="1"/>
  <c r="E60" i="67" s="1"/>
  <c r="E61" i="67" s="1"/>
  <c r="E62" i="67" s="1"/>
  <c r="E63" i="67" s="1"/>
  <c r="E64" i="67" s="1"/>
  <c r="E65" i="67" s="1"/>
  <c r="E66" i="67" s="1"/>
  <c r="E67" i="67" s="1"/>
  <c r="E68" i="67" s="1"/>
  <c r="E69" i="67" s="1"/>
  <c r="E70" i="67" s="1"/>
  <c r="E71" i="67" s="1"/>
  <c r="E72" i="67" s="1"/>
  <c r="E73" i="67" s="1"/>
  <c r="E74" i="67" s="1"/>
  <c r="E76" i="67" s="1"/>
  <c r="D48" i="67"/>
  <c r="D49" i="67" s="1"/>
  <c r="D50" i="67" s="1"/>
  <c r="D51" i="67" s="1"/>
  <c r="D52" i="67" s="1"/>
  <c r="D53" i="67" s="1"/>
  <c r="D54" i="67" s="1"/>
  <c r="D55" i="67" s="1"/>
  <c r="D56" i="67" s="1"/>
  <c r="D57" i="67" s="1"/>
  <c r="D58" i="67" s="1"/>
  <c r="D59" i="67" s="1"/>
  <c r="D60" i="67" s="1"/>
  <c r="D61" i="67" s="1"/>
  <c r="D62" i="67" s="1"/>
  <c r="D63" i="67" s="1"/>
  <c r="D64" i="67" s="1"/>
  <c r="D65" i="67" s="1"/>
  <c r="D66" i="67" s="1"/>
  <c r="D67" i="67" s="1"/>
  <c r="D68" i="67" s="1"/>
  <c r="D69" i="67" s="1"/>
  <c r="D70" i="67" s="1"/>
  <c r="D71" i="67" s="1"/>
  <c r="D72" i="67" s="1"/>
  <c r="D73" i="67" s="1"/>
  <c r="D74" i="67" s="1"/>
  <c r="D76" i="67" s="1"/>
  <c r="D77" i="67" s="1"/>
  <c r="D78" i="67" s="1"/>
  <c r="D79" i="67" s="1"/>
  <c r="D80" i="67" s="1"/>
  <c r="D81" i="67" s="1"/>
  <c r="D82" i="67" s="1"/>
  <c r="D83" i="67" s="1"/>
  <c r="D84" i="67" s="1"/>
  <c r="D85" i="67" s="1"/>
  <c r="D86" i="67" s="1"/>
  <c r="D87" i="67" s="1"/>
  <c r="D88" i="67" s="1"/>
  <c r="D89" i="67" s="1"/>
  <c r="D90" i="67" s="1"/>
  <c r="D91" i="67" s="1"/>
  <c r="D92" i="67" s="1"/>
  <c r="D93" i="67" s="1"/>
  <c r="D94" i="67" s="1"/>
  <c r="D95" i="67" s="1"/>
  <c r="D96" i="67" s="1"/>
  <c r="D97" i="67" s="1"/>
  <c r="D98" i="67" s="1"/>
  <c r="D99" i="67" s="1"/>
  <c r="D101" i="67" s="1"/>
  <c r="D102" i="67" s="1"/>
  <c r="D103" i="67" s="1"/>
  <c r="D104" i="67" s="1"/>
  <c r="D105" i="67" s="1"/>
  <c r="D106" i="67" s="1"/>
  <c r="D107" i="67" s="1"/>
  <c r="D108" i="67" s="1"/>
  <c r="D109" i="67" s="1"/>
  <c r="D110" i="67" s="1"/>
  <c r="D111" i="67" s="1"/>
  <c r="D112" i="67" s="1"/>
  <c r="D113" i="67" s="1"/>
  <c r="D114" i="67" s="1"/>
  <c r="D115" i="67" s="1"/>
  <c r="D116" i="67" s="1"/>
  <c r="D117" i="67" s="1"/>
  <c r="D118" i="67" s="1"/>
  <c r="D119" i="67" s="1"/>
  <c r="G47" i="67"/>
  <c r="D37" i="67"/>
  <c r="D38" i="67" s="1"/>
  <c r="G36" i="67"/>
  <c r="D26" i="67"/>
  <c r="D27" i="67" s="1"/>
  <c r="G25" i="67"/>
  <c r="E19" i="67"/>
  <c r="E20" i="67" s="1"/>
  <c r="E21" i="67" s="1"/>
  <c r="E22" i="67" s="1"/>
  <c r="E23" i="67" s="1"/>
  <c r="D20" i="67"/>
  <c r="D21" i="67" s="1"/>
  <c r="D22" i="67" s="1"/>
  <c r="D23" i="67" s="1"/>
  <c r="G18" i="67"/>
  <c r="G11" i="67"/>
  <c r="G10" i="67"/>
  <c r="G9" i="67"/>
  <c r="G8" i="67"/>
  <c r="G7" i="67"/>
  <c r="G6" i="67"/>
  <c r="G99" i="44"/>
  <c r="G97" i="44"/>
  <c r="G96" i="44"/>
  <c r="G95" i="44"/>
  <c r="G94" i="44"/>
  <c r="G93" i="44"/>
  <c r="G92" i="44"/>
  <c r="G91" i="44"/>
  <c r="G90" i="44"/>
  <c r="G89" i="44"/>
  <c r="G88" i="44"/>
  <c r="G87" i="44"/>
  <c r="G86" i="44"/>
  <c r="G85" i="44"/>
  <c r="G84" i="44"/>
  <c r="G83" i="44"/>
  <c r="G82" i="44"/>
  <c r="G81" i="44"/>
  <c r="G80" i="44"/>
  <c r="G79" i="44"/>
  <c r="G78" i="44"/>
  <c r="G74" i="44"/>
  <c r="G73" i="44"/>
  <c r="G72" i="44"/>
  <c r="G71" i="44"/>
  <c r="G70" i="44"/>
  <c r="G69" i="44"/>
  <c r="G68" i="44"/>
  <c r="G67" i="44"/>
  <c r="G66" i="44"/>
  <c r="G65" i="44"/>
  <c r="G64" i="44"/>
  <c r="G63" i="44"/>
  <c r="G62" i="44"/>
  <c r="G61" i="44"/>
  <c r="G60" i="44"/>
  <c r="G59" i="44"/>
  <c r="G58" i="44"/>
  <c r="G57" i="44"/>
  <c r="G56" i="44"/>
  <c r="G55" i="44"/>
  <c r="G54" i="44"/>
  <c r="G53" i="44"/>
  <c r="G52" i="44"/>
  <c r="G51" i="44"/>
  <c r="G50" i="44"/>
  <c r="G49" i="44"/>
  <c r="G48" i="44"/>
  <c r="E48" i="44"/>
  <c r="E49" i="44" s="1"/>
  <c r="E50" i="44" s="1"/>
  <c r="E51" i="44" s="1"/>
  <c r="E52" i="44" s="1"/>
  <c r="E53" i="44" s="1"/>
  <c r="E54" i="44" s="1"/>
  <c r="E55" i="44" s="1"/>
  <c r="E56" i="44" s="1"/>
  <c r="E57" i="44" s="1"/>
  <c r="E58" i="44" s="1"/>
  <c r="E59" i="44" s="1"/>
  <c r="E60" i="44" s="1"/>
  <c r="E61" i="44" s="1"/>
  <c r="E62" i="44" s="1"/>
  <c r="E63" i="44" s="1"/>
  <c r="E64" i="44" s="1"/>
  <c r="E65" i="44" s="1"/>
  <c r="E66" i="44" s="1"/>
  <c r="E67" i="44" s="1"/>
  <c r="E68" i="44" s="1"/>
  <c r="E69" i="44" s="1"/>
  <c r="E70" i="44" s="1"/>
  <c r="E71" i="44" s="1"/>
  <c r="E72" i="44" s="1"/>
  <c r="E73" i="44" s="1"/>
  <c r="E74" i="44" s="1"/>
  <c r="E76" i="44" s="1"/>
  <c r="D48" i="44"/>
  <c r="D49" i="44" s="1"/>
  <c r="D50" i="44" s="1"/>
  <c r="D51" i="44" s="1"/>
  <c r="D52" i="44" s="1"/>
  <c r="D53" i="44" s="1"/>
  <c r="D54" i="44" s="1"/>
  <c r="D55" i="44" s="1"/>
  <c r="D56" i="44" s="1"/>
  <c r="D57" i="44" s="1"/>
  <c r="D58" i="44" s="1"/>
  <c r="D59" i="44" s="1"/>
  <c r="D60" i="44" s="1"/>
  <c r="D61" i="44" s="1"/>
  <c r="D62" i="44" s="1"/>
  <c r="D63" i="44" s="1"/>
  <c r="D64" i="44" s="1"/>
  <c r="D65" i="44" s="1"/>
  <c r="D66" i="44" s="1"/>
  <c r="D67" i="44" s="1"/>
  <c r="D68" i="44" s="1"/>
  <c r="D69" i="44" s="1"/>
  <c r="D70" i="44" s="1"/>
  <c r="D71" i="44" s="1"/>
  <c r="D72" i="44" s="1"/>
  <c r="D73" i="44" s="1"/>
  <c r="D74" i="44" s="1"/>
  <c r="D76" i="44" s="1"/>
  <c r="D77" i="44" s="1"/>
  <c r="D78" i="44" s="1"/>
  <c r="D79" i="44" s="1"/>
  <c r="D80" i="44" s="1"/>
  <c r="D81" i="44" s="1"/>
  <c r="D82" i="44" s="1"/>
  <c r="D83" i="44" s="1"/>
  <c r="D84" i="44" s="1"/>
  <c r="D85" i="44" s="1"/>
  <c r="D86" i="44" s="1"/>
  <c r="D87" i="44" s="1"/>
  <c r="D88" i="44" s="1"/>
  <c r="D89" i="44" s="1"/>
  <c r="D90" i="44" s="1"/>
  <c r="D91" i="44" s="1"/>
  <c r="D92" i="44" s="1"/>
  <c r="D93" i="44" s="1"/>
  <c r="D94" i="44" s="1"/>
  <c r="D95" i="44" s="1"/>
  <c r="D96" i="44" s="1"/>
  <c r="D97" i="44" s="1"/>
  <c r="D98" i="44" s="1"/>
  <c r="D99" i="44" s="1"/>
  <c r="D101" i="44" s="1"/>
  <c r="D102" i="44" s="1"/>
  <c r="D103" i="44" s="1"/>
  <c r="D104" i="44" s="1"/>
  <c r="D105" i="44" s="1"/>
  <c r="D106" i="44" s="1"/>
  <c r="D107" i="44" s="1"/>
  <c r="D108" i="44" s="1"/>
  <c r="D109" i="44" s="1"/>
  <c r="D110" i="44" s="1"/>
  <c r="D111" i="44" s="1"/>
  <c r="D112" i="44" s="1"/>
  <c r="D113" i="44" s="1"/>
  <c r="D114" i="44" s="1"/>
  <c r="D115" i="44" s="1"/>
  <c r="D116" i="44" s="1"/>
  <c r="D117" i="44" s="1"/>
  <c r="D118" i="44" s="1"/>
  <c r="D119" i="44" s="1"/>
  <c r="G47" i="44"/>
  <c r="D37" i="44"/>
  <c r="D38" i="44" s="1"/>
  <c r="G36" i="44"/>
  <c r="D26" i="44"/>
  <c r="D27" i="44" s="1"/>
  <c r="G25" i="44"/>
  <c r="E19" i="44"/>
  <c r="E20" i="44" s="1"/>
  <c r="E21" i="44" s="1"/>
  <c r="D19" i="44"/>
  <c r="D20" i="44" s="1"/>
  <c r="D21" i="44" s="1"/>
  <c r="D22" i="44" s="1"/>
  <c r="D23" i="44" s="1"/>
  <c r="G18" i="44"/>
  <c r="G11" i="44"/>
  <c r="G10" i="44"/>
  <c r="G9" i="44"/>
  <c r="G8" i="44"/>
  <c r="G6" i="44"/>
  <c r="G23" i="67" l="1"/>
  <c r="G21" i="67"/>
  <c r="G49" i="67"/>
  <c r="G65" i="67"/>
  <c r="G48" i="67"/>
  <c r="G22" i="67"/>
  <c r="E22" i="44"/>
  <c r="G21" i="44"/>
  <c r="G19" i="44"/>
  <c r="G20" i="44"/>
  <c r="G37" i="44"/>
  <c r="G51" i="67"/>
  <c r="G55" i="67"/>
  <c r="G71" i="67"/>
  <c r="G37" i="67"/>
  <c r="G52" i="67"/>
  <c r="G56" i="67"/>
  <c r="G60" i="67"/>
  <c r="G68" i="67"/>
  <c r="G67" i="67"/>
  <c r="G20" i="67"/>
  <c r="G72" i="67"/>
  <c r="G53" i="67"/>
  <c r="G57" i="67"/>
  <c r="G69" i="67"/>
  <c r="G19" i="67"/>
  <c r="G50" i="67"/>
  <c r="G70" i="67"/>
  <c r="D39" i="67"/>
  <c r="G38" i="67"/>
  <c r="G27" i="67"/>
  <c r="D28" i="67"/>
  <c r="E77" i="67"/>
  <c r="G76" i="67"/>
  <c r="G26" i="67"/>
  <c r="E77" i="44"/>
  <c r="G76" i="44"/>
  <c r="G27" i="44"/>
  <c r="D28" i="44"/>
  <c r="D39" i="44"/>
  <c r="G38" i="44"/>
  <c r="G26" i="44"/>
  <c r="E48" i="26"/>
  <c r="E49" i="26" s="1"/>
  <c r="E50" i="26" s="1"/>
  <c r="E51" i="26" s="1"/>
  <c r="E52" i="26" s="1"/>
  <c r="E53" i="26" s="1"/>
  <c r="E54" i="26" s="1"/>
  <c r="E55" i="26" s="1"/>
  <c r="E56" i="26" s="1"/>
  <c r="E57" i="26" s="1"/>
  <c r="E58" i="26" s="1"/>
  <c r="E59" i="26" s="1"/>
  <c r="E60" i="26" s="1"/>
  <c r="E61" i="26" s="1"/>
  <c r="E62" i="26" s="1"/>
  <c r="E63" i="26" s="1"/>
  <c r="E64" i="26" s="1"/>
  <c r="E65" i="26" s="1"/>
  <c r="E66" i="26" s="1"/>
  <c r="E67" i="26" s="1"/>
  <c r="E68" i="26" s="1"/>
  <c r="E69" i="26" s="1"/>
  <c r="E70" i="26" s="1"/>
  <c r="E71" i="26" s="1"/>
  <c r="E72" i="26" s="1"/>
  <c r="E73" i="26" s="1"/>
  <c r="E74" i="26" s="1"/>
  <c r="E76" i="26" s="1"/>
  <c r="E77" i="26" s="1"/>
  <c r="E78" i="26" s="1"/>
  <c r="E79" i="26" s="1"/>
  <c r="E80" i="26" s="1"/>
  <c r="E81" i="26" s="1"/>
  <c r="E82" i="26" s="1"/>
  <c r="E83" i="26" s="1"/>
  <c r="E84" i="26" s="1"/>
  <c r="E85" i="26" s="1"/>
  <c r="E86" i="26" s="1"/>
  <c r="E87" i="26" s="1"/>
  <c r="E88" i="26" s="1"/>
  <c r="E89" i="26" s="1"/>
  <c r="E90" i="26" s="1"/>
  <c r="E91" i="26" s="1"/>
  <c r="E92" i="26" s="1"/>
  <c r="E93" i="26" s="1"/>
  <c r="E94" i="26" s="1"/>
  <c r="E95" i="26" s="1"/>
  <c r="E96" i="26" s="1"/>
  <c r="E97" i="26" s="1"/>
  <c r="E98" i="26" s="1"/>
  <c r="E99" i="26" s="1"/>
  <c r="E101" i="26" s="1"/>
  <c r="E102" i="26" s="1"/>
  <c r="E103" i="26" s="1"/>
  <c r="E104" i="26" s="1"/>
  <c r="E105" i="26" s="1"/>
  <c r="E106" i="26" s="1"/>
  <c r="E107" i="26" s="1"/>
  <c r="E108" i="26" s="1"/>
  <c r="E109" i="26" s="1"/>
  <c r="E110" i="26" s="1"/>
  <c r="E111" i="26" s="1"/>
  <c r="E112" i="26" s="1"/>
  <c r="E113" i="26" s="1"/>
  <c r="E114" i="26" s="1"/>
  <c r="E115" i="26" s="1"/>
  <c r="E116" i="26" s="1"/>
  <c r="E117" i="26" s="1"/>
  <c r="E118" i="26" s="1"/>
  <c r="E119" i="26" s="1"/>
  <c r="D48" i="26"/>
  <c r="D49" i="26" s="1"/>
  <c r="D50" i="26" s="1"/>
  <c r="D51" i="26" s="1"/>
  <c r="D52" i="26" s="1"/>
  <c r="D53" i="26" s="1"/>
  <c r="D54" i="26" s="1"/>
  <c r="D55" i="26" s="1"/>
  <c r="D56" i="26" s="1"/>
  <c r="D57" i="26" s="1"/>
  <c r="D58" i="26" s="1"/>
  <c r="D59" i="26" s="1"/>
  <c r="D60" i="26" s="1"/>
  <c r="D61" i="26" s="1"/>
  <c r="D62" i="26" s="1"/>
  <c r="D63" i="26" s="1"/>
  <c r="D64" i="26" s="1"/>
  <c r="D65" i="26" s="1"/>
  <c r="D66" i="26" s="1"/>
  <c r="D67" i="26" s="1"/>
  <c r="D68" i="26" s="1"/>
  <c r="D69" i="26" s="1"/>
  <c r="D70" i="26" s="1"/>
  <c r="D71" i="26" s="1"/>
  <c r="D72" i="26" s="1"/>
  <c r="D73" i="26" s="1"/>
  <c r="D74" i="26" s="1"/>
  <c r="D76" i="26" s="1"/>
  <c r="D77" i="26" s="1"/>
  <c r="D78" i="26" s="1"/>
  <c r="D79" i="26" s="1"/>
  <c r="D80" i="26" s="1"/>
  <c r="D81" i="26" s="1"/>
  <c r="D82" i="26" s="1"/>
  <c r="D83" i="26" s="1"/>
  <c r="D84" i="26" s="1"/>
  <c r="D85" i="26" s="1"/>
  <c r="D86" i="26" s="1"/>
  <c r="D87" i="26" s="1"/>
  <c r="D88" i="26" s="1"/>
  <c r="D89" i="26" s="1"/>
  <c r="D90" i="26" s="1"/>
  <c r="D91" i="26" s="1"/>
  <c r="D92" i="26" s="1"/>
  <c r="D93" i="26" s="1"/>
  <c r="D94" i="26" s="1"/>
  <c r="D95" i="26" s="1"/>
  <c r="D96" i="26" s="1"/>
  <c r="D97" i="26" s="1"/>
  <c r="D98" i="26" s="1"/>
  <c r="D99" i="26" s="1"/>
  <c r="D101" i="26" s="1"/>
  <c r="D102" i="26" s="1"/>
  <c r="D103" i="26" s="1"/>
  <c r="D104" i="26" s="1"/>
  <c r="D105" i="26" s="1"/>
  <c r="D106" i="26" s="1"/>
  <c r="D107" i="26" s="1"/>
  <c r="D108" i="26" s="1"/>
  <c r="D109" i="26" s="1"/>
  <c r="D110" i="26" s="1"/>
  <c r="D111" i="26" s="1"/>
  <c r="D112" i="26" s="1"/>
  <c r="D113" i="26" s="1"/>
  <c r="D114" i="26" s="1"/>
  <c r="D115" i="26" s="1"/>
  <c r="D116" i="26" s="1"/>
  <c r="D117" i="26" s="1"/>
  <c r="D118" i="26" s="1"/>
  <c r="D119" i="26" s="1"/>
  <c r="D37" i="26"/>
  <c r="D38" i="26" s="1"/>
  <c r="D39" i="26" s="1"/>
  <c r="D40" i="26" s="1"/>
  <c r="D41" i="26" s="1"/>
  <c r="D42" i="26" s="1"/>
  <c r="D43" i="26" s="1"/>
  <c r="D44" i="26" s="1"/>
  <c r="D45" i="26" s="1"/>
  <c r="D26" i="26"/>
  <c r="D27" i="26" s="1"/>
  <c r="D28" i="26" s="1"/>
  <c r="D29" i="26" s="1"/>
  <c r="D30" i="26" s="1"/>
  <c r="D31" i="26" s="1"/>
  <c r="D32" i="26" s="1"/>
  <c r="D33" i="26" s="1"/>
  <c r="D34" i="26" s="1"/>
  <c r="E19" i="26"/>
  <c r="E20" i="26" s="1"/>
  <c r="E21" i="26" s="1"/>
  <c r="E22" i="26" s="1"/>
  <c r="E23" i="26" s="1"/>
  <c r="D19" i="26"/>
  <c r="D20" i="26" s="1"/>
  <c r="D21" i="26" s="1"/>
  <c r="D22" i="26" s="1"/>
  <c r="D23" i="26" s="1"/>
  <c r="E23" i="44" l="1"/>
  <c r="G23" i="44" s="1"/>
  <c r="G22" i="44"/>
  <c r="G77" i="67"/>
  <c r="E78" i="67"/>
  <c r="D29" i="67"/>
  <c r="G28" i="67"/>
  <c r="G39" i="67"/>
  <c r="D40" i="67"/>
  <c r="D29" i="44"/>
  <c r="G28" i="44"/>
  <c r="D40" i="44"/>
  <c r="G39" i="44"/>
  <c r="E78" i="44"/>
  <c r="E79" i="44" s="1"/>
  <c r="E80" i="44" s="1"/>
  <c r="E81" i="44" s="1"/>
  <c r="E82" i="44" s="1"/>
  <c r="E83" i="44" s="1"/>
  <c r="E84" i="44" s="1"/>
  <c r="E85" i="44" s="1"/>
  <c r="E86" i="44" s="1"/>
  <c r="E87" i="44" s="1"/>
  <c r="E88" i="44" s="1"/>
  <c r="E89" i="44" s="1"/>
  <c r="E90" i="44" s="1"/>
  <c r="E91" i="44" s="1"/>
  <c r="E92" i="44" s="1"/>
  <c r="E93" i="44" s="1"/>
  <c r="E94" i="44" s="1"/>
  <c r="E95" i="44" s="1"/>
  <c r="E96" i="44" s="1"/>
  <c r="E97" i="44" s="1"/>
  <c r="E98" i="44" s="1"/>
  <c r="G77" i="44"/>
  <c r="G119" i="26"/>
  <c r="G118" i="26"/>
  <c r="G117" i="26"/>
  <c r="G116" i="26"/>
  <c r="G115" i="26"/>
  <c r="G114" i="26"/>
  <c r="G113" i="26"/>
  <c r="G112" i="26"/>
  <c r="G111" i="26"/>
  <c r="G110" i="26"/>
  <c r="G109" i="26"/>
  <c r="G108" i="26"/>
  <c r="G107" i="26"/>
  <c r="G106" i="26"/>
  <c r="G105" i="26"/>
  <c r="G104" i="26"/>
  <c r="G103" i="26"/>
  <c r="G102" i="26"/>
  <c r="G101" i="26"/>
  <c r="G99" i="26"/>
  <c r="G98" i="26"/>
  <c r="G97" i="26"/>
  <c r="G96" i="26"/>
  <c r="G95" i="26"/>
  <c r="G94" i="26"/>
  <c r="G93" i="26"/>
  <c r="G92" i="26"/>
  <c r="G91" i="26"/>
  <c r="G90" i="26"/>
  <c r="G89" i="26"/>
  <c r="G88" i="26"/>
  <c r="G87" i="26"/>
  <c r="G86" i="26"/>
  <c r="G85" i="26"/>
  <c r="G84" i="26"/>
  <c r="G83" i="26"/>
  <c r="G82" i="26"/>
  <c r="G81" i="26"/>
  <c r="G80" i="26"/>
  <c r="G79" i="26"/>
  <c r="G78" i="26"/>
  <c r="G77" i="26"/>
  <c r="G76" i="26"/>
  <c r="G74" i="26"/>
  <c r="G73" i="26"/>
  <c r="G72" i="26"/>
  <c r="G71" i="26"/>
  <c r="G70" i="26"/>
  <c r="G69" i="26"/>
  <c r="G68" i="26"/>
  <c r="G67" i="26"/>
  <c r="G66" i="26"/>
  <c r="G65" i="26"/>
  <c r="G64" i="26"/>
  <c r="G63" i="26"/>
  <c r="G62" i="26"/>
  <c r="G61" i="26"/>
  <c r="G60" i="26"/>
  <c r="G59" i="26"/>
  <c r="G58" i="26"/>
  <c r="G57" i="26"/>
  <c r="G56" i="26"/>
  <c r="G55" i="26"/>
  <c r="G54" i="26"/>
  <c r="G53" i="26"/>
  <c r="G52" i="26"/>
  <c r="G51" i="26"/>
  <c r="G50" i="26"/>
  <c r="G49" i="26"/>
  <c r="G48" i="26"/>
  <c r="G47" i="26"/>
  <c r="G45" i="26"/>
  <c r="G44" i="26"/>
  <c r="G43" i="26"/>
  <c r="G42" i="26"/>
  <c r="G41" i="26"/>
  <c r="G40" i="26"/>
  <c r="G39" i="26"/>
  <c r="G38" i="26"/>
  <c r="G37" i="26"/>
  <c r="G36" i="26"/>
  <c r="G34" i="26"/>
  <c r="G33" i="26"/>
  <c r="G32" i="26"/>
  <c r="G31" i="26"/>
  <c r="G30" i="26"/>
  <c r="G29" i="26"/>
  <c r="G28" i="26"/>
  <c r="G27" i="26"/>
  <c r="G26" i="26"/>
  <c r="G25" i="26"/>
  <c r="G23" i="26"/>
  <c r="G22" i="26"/>
  <c r="G21" i="26"/>
  <c r="G20" i="26"/>
  <c r="G19" i="26"/>
  <c r="G18" i="26"/>
  <c r="E79" i="67" l="1"/>
  <c r="G78" i="67"/>
  <c r="G88" i="67"/>
  <c r="G29" i="67"/>
  <c r="D30" i="67"/>
  <c r="D41" i="67"/>
  <c r="G40" i="67"/>
  <c r="G98" i="44"/>
  <c r="E99" i="44"/>
  <c r="E101" i="44" s="1"/>
  <c r="D41" i="44"/>
  <c r="G40" i="44"/>
  <c r="G29" i="44"/>
  <c r="D30" i="44"/>
  <c r="G10" i="26"/>
  <c r="G6" i="26"/>
  <c r="G9" i="26"/>
  <c r="E80" i="67" l="1"/>
  <c r="G79" i="67"/>
  <c r="G93" i="67"/>
  <c r="D31" i="67"/>
  <c r="G30" i="67"/>
  <c r="G41" i="67"/>
  <c r="D42" i="67"/>
  <c r="D31" i="44"/>
  <c r="G30" i="44"/>
  <c r="G41" i="44"/>
  <c r="D42" i="44"/>
  <c r="E102" i="44"/>
  <c r="G101" i="44"/>
  <c r="G11" i="26"/>
  <c r="C2" i="26" s="1"/>
  <c r="E103" i="44" l="1"/>
  <c r="G102" i="44"/>
  <c r="E81" i="67"/>
  <c r="E82" i="67" s="1"/>
  <c r="G80" i="67"/>
  <c r="G94" i="67"/>
  <c r="G31" i="67"/>
  <c r="D32" i="67"/>
  <c r="D43" i="67"/>
  <c r="G42" i="67"/>
  <c r="D43" i="44"/>
  <c r="G42" i="44"/>
  <c r="G31" i="44"/>
  <c r="D32" i="44"/>
  <c r="E104" i="44" l="1"/>
  <c r="G103" i="44"/>
  <c r="E83" i="67"/>
  <c r="G82" i="67"/>
  <c r="D44" i="67"/>
  <c r="G43" i="67"/>
  <c r="D33" i="67"/>
  <c r="G32" i="67"/>
  <c r="D44" i="44"/>
  <c r="G43" i="44"/>
  <c r="D33" i="44"/>
  <c r="G32" i="44"/>
  <c r="E105" i="44" l="1"/>
  <c r="G104" i="44"/>
  <c r="E84" i="67"/>
  <c r="E85" i="67" s="1"/>
  <c r="G83" i="67"/>
  <c r="D45" i="67"/>
  <c r="G45" i="67" s="1"/>
  <c r="G44" i="67"/>
  <c r="G33" i="67"/>
  <c r="D34" i="67"/>
  <c r="G34" i="67" s="1"/>
  <c r="D45" i="44"/>
  <c r="G45" i="44" s="1"/>
  <c r="G44" i="44"/>
  <c r="G33" i="44"/>
  <c r="D34" i="44"/>
  <c r="G34" i="44" s="1"/>
  <c r="E106" i="44" l="1"/>
  <c r="G105" i="44"/>
  <c r="E86" i="67"/>
  <c r="E87" i="67" s="1"/>
  <c r="G85" i="67"/>
  <c r="E107" i="44" l="1"/>
  <c r="G106" i="44"/>
  <c r="E88" i="67"/>
  <c r="E89" i="67" s="1"/>
  <c r="G87" i="67"/>
  <c r="G105" i="67"/>
  <c r="E108" i="44" l="1"/>
  <c r="G107" i="44"/>
  <c r="E90" i="67"/>
  <c r="E91" i="67" s="1"/>
  <c r="G89" i="67"/>
  <c r="E109" i="44" l="1"/>
  <c r="G108" i="44"/>
  <c r="E92" i="67"/>
  <c r="G91" i="67"/>
  <c r="G107" i="67"/>
  <c r="E110" i="44" l="1"/>
  <c r="G109" i="44"/>
  <c r="G92" i="67"/>
  <c r="E93" i="67"/>
  <c r="E94" i="67" s="1"/>
  <c r="E95" i="67" s="1"/>
  <c r="G109" i="67"/>
  <c r="E111" i="44" l="1"/>
  <c r="G110" i="44"/>
  <c r="G95" i="67"/>
  <c r="E96" i="67"/>
  <c r="G112" i="67"/>
  <c r="E112" i="44" l="1"/>
  <c r="G111" i="44"/>
  <c r="E97" i="67"/>
  <c r="G96" i="67"/>
  <c r="G108" i="67"/>
  <c r="E113" i="44" l="1"/>
  <c r="G112" i="44"/>
  <c r="E98" i="67"/>
  <c r="G97" i="67"/>
  <c r="E114" i="44" l="1"/>
  <c r="G113" i="44"/>
  <c r="E99" i="67"/>
  <c r="G98" i="67"/>
  <c r="G116" i="67"/>
  <c r="E115" i="44" l="1"/>
  <c r="G114" i="44"/>
  <c r="E101" i="67"/>
  <c r="G99" i="67"/>
  <c r="G117" i="67"/>
  <c r="E116" i="44" l="1"/>
  <c r="G115" i="44"/>
  <c r="E102" i="67"/>
  <c r="E103" i="67" s="1"/>
  <c r="G101" i="67"/>
  <c r="E117" i="44" l="1"/>
  <c r="G116" i="44"/>
  <c r="E104" i="67"/>
  <c r="G103" i="67"/>
  <c r="E118" i="44" l="1"/>
  <c r="G117" i="44"/>
  <c r="E105" i="67"/>
  <c r="E106" i="67" s="1"/>
  <c r="G104" i="67"/>
  <c r="E119" i="44" l="1"/>
  <c r="G119" i="44" s="1"/>
  <c r="G118" i="44"/>
  <c r="C2" i="44" s="1"/>
  <c r="E107" i="67"/>
  <c r="E108" i="67" s="1"/>
  <c r="E109" i="67" s="1"/>
  <c r="E110" i="67" s="1"/>
  <c r="E111" i="67" s="1"/>
  <c r="G106" i="67"/>
  <c r="E112" i="67" l="1"/>
  <c r="E113" i="67" s="1"/>
  <c r="E114" i="67" s="1"/>
  <c r="G111" i="67"/>
  <c r="E115" i="67" l="1"/>
  <c r="G114" i="67"/>
  <c r="E116" i="67" l="1"/>
  <c r="E117" i="67" s="1"/>
  <c r="E118" i="67" s="1"/>
  <c r="E119" i="67" s="1"/>
  <c r="G115" i="67"/>
  <c r="C2" i="67" s="1"/>
</calcChain>
</file>

<file path=xl/sharedStrings.xml><?xml version="1.0" encoding="utf-8"?>
<sst xmlns="http://schemas.openxmlformats.org/spreadsheetml/2006/main" count="747" uniqueCount="305">
  <si>
    <t>&amp;DateFormat=Excel</t>
  </si>
  <si>
    <t>&amp;style=csv</t>
  </si>
  <si>
    <t>&amp;download=on</t>
  </si>
  <si>
    <t>RRAIN6</t>
  </si>
  <si>
    <t>RRAIN24</t>
  </si>
  <si>
    <t>RRAIN48</t>
  </si>
  <si>
    <t>WSPD</t>
  </si>
  <si>
    <t>WDIR</t>
  </si>
  <si>
    <t>CSPD</t>
  </si>
  <si>
    <t>CDIR</t>
  </si>
  <si>
    <t>WVHT</t>
  </si>
  <si>
    <t>WVDIR</t>
  </si>
  <si>
    <t>WVPD</t>
  </si>
  <si>
    <t>WTEMP</t>
  </si>
  <si>
    <t>ATEMP</t>
  </si>
  <si>
    <t>CLDCV</t>
  </si>
  <si>
    <t>RRAIN120</t>
  </si>
  <si>
    <t>michigan</t>
  </si>
  <si>
    <t>CDT</t>
  </si>
  <si>
    <t>Excel</t>
  </si>
  <si>
    <t>-</t>
  </si>
  <si>
    <t>LAKELEV</t>
  </si>
  <si>
    <t>WVHT6</t>
  </si>
  <si>
    <t>WVHT12</t>
  </si>
  <si>
    <t>WVHTmax6</t>
  </si>
  <si>
    <t>WVHTmax12</t>
  </si>
  <si>
    <t>RRAIN144</t>
  </si>
  <si>
    <t>CLDCV3</t>
  </si>
  <si>
    <t>WPAR</t>
  </si>
  <si>
    <t>WPERP</t>
  </si>
  <si>
    <t>WPAR3</t>
  </si>
  <si>
    <t>WPERP3</t>
  </si>
  <si>
    <t>WPAR6</t>
  </si>
  <si>
    <t>WPAR12</t>
  </si>
  <si>
    <t>WPAR24</t>
  </si>
  <si>
    <t>CPAR3</t>
  </si>
  <si>
    <t>CPAR6</t>
  </si>
  <si>
    <t>CPAR12</t>
  </si>
  <si>
    <t>CPAR24</t>
  </si>
  <si>
    <t>WVHT3</t>
  </si>
  <si>
    <t>WVHTmax3</t>
  </si>
  <si>
    <t>CPERP3</t>
  </si>
  <si>
    <t>CPERP6</t>
  </si>
  <si>
    <t>CPERP12</t>
  </si>
  <si>
    <t>CPERP24</t>
  </si>
  <si>
    <t>WPERP24</t>
  </si>
  <si>
    <t>WPERP12</t>
  </si>
  <si>
    <t>WPERP6</t>
  </si>
  <si>
    <t>WVHT24</t>
  </si>
  <si>
    <t>WVHTmax24</t>
  </si>
  <si>
    <t>WVPD3</t>
  </si>
  <si>
    <t>WVPD6</t>
  </si>
  <si>
    <t>CLDCV6</t>
  </si>
  <si>
    <t>WVPAR3</t>
  </si>
  <si>
    <t>WVPERP3</t>
  </si>
  <si>
    <t>WVPAR6</t>
  </si>
  <si>
    <t>WVPERP6</t>
  </si>
  <si>
    <t>WVPAR12</t>
  </si>
  <si>
    <t>WVPERP12</t>
  </si>
  <si>
    <t>WVPAR24</t>
  </si>
  <si>
    <t>WVPERP24</t>
  </si>
  <si>
    <t>LAKELEV12</t>
  </si>
  <si>
    <t>LAKELEV24</t>
  </si>
  <si>
    <t>RRAIN72</t>
  </si>
  <si>
    <t>WTEMP24</t>
  </si>
  <si>
    <t>WTEMP6</t>
  </si>
  <si>
    <t>WVPD24</t>
  </si>
  <si>
    <t>WVPD12</t>
  </si>
  <si>
    <t>CPAR</t>
  </si>
  <si>
    <t>CPERP</t>
  </si>
  <si>
    <t>WVPAR</t>
  </si>
  <si>
    <t>WVPERP</t>
  </si>
  <si>
    <t>ATEMP6</t>
  </si>
  <si>
    <t>ATEMP24</t>
  </si>
  <si>
    <t>WTEMP12</t>
  </si>
  <si>
    <t>WTEMPstdv6</t>
  </si>
  <si>
    <t>WTEMPstdv12</t>
  </si>
  <si>
    <t>WTEMPstdv24</t>
  </si>
  <si>
    <t>ATEMP12</t>
  </si>
  <si>
    <t>CLDCV12</t>
  </si>
  <si>
    <t>CLDCV24</t>
  </si>
  <si>
    <t>ATEMPstdv6</t>
  </si>
  <si>
    <t>ATEMPstdv12</t>
  </si>
  <si>
    <t>ATEMPstdv24</t>
  </si>
  <si>
    <t>TRIB6</t>
  </si>
  <si>
    <t>TRIB24</t>
  </si>
  <si>
    <t>TRIBmax24</t>
  </si>
  <si>
    <t>TRIBmin24</t>
  </si>
  <si>
    <t>TRIB48</t>
  </si>
  <si>
    <t>TRIBmax48</t>
  </si>
  <si>
    <t>TRIBmin48</t>
  </si>
  <si>
    <t>TRIB72</t>
  </si>
  <si>
    <t>TRIB168</t>
  </si>
  <si>
    <t>TRIB336</t>
  </si>
  <si>
    <t>Data Download</t>
  </si>
  <si>
    <t xml:space="preserve">Allowable time gap:  Hours </t>
  </si>
  <si>
    <t>Date Format</t>
  </si>
  <si>
    <t xml:space="preserve"> Modeled Lake Level &amp; Waves:</t>
  </si>
  <si>
    <t>Stream Gauge ID:</t>
  </si>
  <si>
    <t>Radar-X</t>
  </si>
  <si>
    <t>Radar-Y</t>
  </si>
  <si>
    <t>Lake-X</t>
  </si>
  <si>
    <t>Lake-Y</t>
  </si>
  <si>
    <t>Yes</t>
  </si>
  <si>
    <t>No</t>
  </si>
  <si>
    <t>Comma-Separated Values</t>
  </si>
  <si>
    <t>Data Format</t>
  </si>
  <si>
    <t>Radar-Estimated Rainfall:</t>
  </si>
  <si>
    <t>Tributary River Discharge:</t>
  </si>
  <si>
    <t xml:space="preserve">Interpolated Wind, Air Temp, &amp; Clouds:     </t>
  </si>
  <si>
    <t xml:space="preserve">Modeled Surface Water Temp &amp; Currents:   </t>
  </si>
  <si>
    <t>Date/Time (for single-record download only)</t>
  </si>
  <si>
    <t>erie</t>
  </si>
  <si>
    <t>ontario</t>
  </si>
  <si>
    <t>superior</t>
  </si>
  <si>
    <t>huron</t>
  </si>
  <si>
    <t>PST</t>
  </si>
  <si>
    <t>PDT</t>
  </si>
  <si>
    <t>CST</t>
  </si>
  <si>
    <t>EST</t>
  </si>
  <si>
    <t>EDT</t>
  </si>
  <si>
    <r>
      <t xml:space="preserve">Time Zone:  </t>
    </r>
    <r>
      <rPr>
        <b/>
        <sz val="11"/>
        <color rgb="FFFF0000"/>
        <rFont val="Calibri"/>
        <family val="2"/>
        <scheme val="minor"/>
      </rPr>
      <t>Select from drop-down  →</t>
    </r>
  </si>
  <si>
    <r>
      <t xml:space="preserve">Lake Name:  </t>
    </r>
    <r>
      <rPr>
        <b/>
        <sz val="11"/>
        <color rgb="FFFF0000"/>
        <rFont val="Calibri"/>
        <family val="2"/>
        <scheme val="minor"/>
      </rPr>
      <t xml:space="preserve">Select from drop-down  → </t>
    </r>
  </si>
  <si>
    <t>Software</t>
  </si>
  <si>
    <t>Microsoft Office 2010</t>
  </si>
  <si>
    <t>Adam Mednick, University of Wisconsin Sea Grant Institute</t>
  </si>
  <si>
    <t>Disclaimer</t>
  </si>
  <si>
    <t>Worksheet Title</t>
  </si>
  <si>
    <t>Version Date</t>
  </si>
  <si>
    <t>Purpose</t>
  </si>
  <si>
    <t>VB Website</t>
  </si>
  <si>
    <t>www.seagrant.wisc.edu/virtualbeach</t>
  </si>
  <si>
    <t>Worksheet Version</t>
  </si>
  <si>
    <t>https://glc-lists.merit.edu/sympa/info/virtualbeachusers</t>
  </si>
  <si>
    <t>VB Users' Guide</t>
  </si>
  <si>
    <t>VB Users' Listserv</t>
  </si>
  <si>
    <t>EnDDaT Users' Guide</t>
  </si>
  <si>
    <t>Developer</t>
  </si>
  <si>
    <t>Acknowledgements</t>
  </si>
  <si>
    <t>Information and Training Resources:</t>
  </si>
  <si>
    <t>Radar-Estimated Rainfall, 6-hour total (mm) -- NWS River Forecasting Centers</t>
  </si>
  <si>
    <t>Radar-Estimated Rainfall, 24-hour total (mm) -- NWS River Forecasting Centers</t>
  </si>
  <si>
    <t>Radar-Estimated Rainfall, 48-hour total (mm) -- NWS River Forecasting Centers</t>
  </si>
  <si>
    <t>Radar-Estimated Rainfall, 72-hour total (mm) -- NWS River Forecasting Centers</t>
  </si>
  <si>
    <t>Radar-Estimated Rainfall, 120-hour total (mm) -- NWS River Forecasting Centers</t>
  </si>
  <si>
    <t>Radar-Estimated Rainfall, 144-hour total (mm) -- NWS River Forecasting Centers</t>
  </si>
  <si>
    <t>Tributary River Discharge, 6-hour average (mm) -- USGS National Water Information System</t>
  </si>
  <si>
    <t>Tributary River Discharge, 24-hour average (mm) -- USGS National Water Information System</t>
  </si>
  <si>
    <t>Tributary River Discharge, 24-hour maximum (mm) -- USGS National Water Information System</t>
  </si>
  <si>
    <t>Tributary River Discharge, 24-hour minimum (mm) -- USGS National Water Information System</t>
  </si>
  <si>
    <t>Tributary River Discharge, 48-hour maximum (mm) -- USGS National Water Information System</t>
  </si>
  <si>
    <t>Tributary River Discharge, 48-hour minimum (mm) -- USGS National Water Information System</t>
  </si>
  <si>
    <t>Wave Direction (0-359 deg) -- NOAA Great Lakes Coastal Information System</t>
  </si>
  <si>
    <t>Wave Period (seconds) -- NOAA Great Lakes Coastal Information System</t>
  </si>
  <si>
    <t>Wave Period, 3-hour average (seconds) -- NOAA Great Lakes Coastal Information System</t>
  </si>
  <si>
    <t>Wave Period, 6-hour average (seconds) -- NOAA Great Lakes Coastal Information System</t>
  </si>
  <si>
    <t>Wave Period, 12-hour average (seconds) -- NOAA Great Lakes Coastal Information System</t>
  </si>
  <si>
    <t>Wave Period, 24-hour average (seconds) -- NOAA Great Lakes Coastal Information System</t>
  </si>
  <si>
    <t>Wind Velocity (m/second) -- NOAA Great Lakes Coastal Information System</t>
  </si>
  <si>
    <t>Wind Direction (0-359 deg) -- NOAA Great Lakes Coastal Information System</t>
  </si>
  <si>
    <t>Perpendicular Wind Velocity (m/second) -- NOAA Great Lakes Coastal Information System</t>
  </si>
  <si>
    <t>Perpendicular Wind Velocity, 3-hour average (m/second) -- NOAA Great Lakes Coastal Information System</t>
  </si>
  <si>
    <t>Perpendicular Wind Velocity, 6-hour average (m/second) -- NOAA Great Lakes Coastal Information System</t>
  </si>
  <si>
    <t>Perpendicular Wind Velocity, 12-hour average (m/second) -- NOAA Great Lakes Coastal Information System</t>
  </si>
  <si>
    <t>Perpendicular Wind Velocity, 24-hour average (m/second) -- NOAA Great Lakes Coastal Information System</t>
  </si>
  <si>
    <t>Surface Air Temperature (deg C) -- NOAA Great Lakes Coastal Information System</t>
  </si>
  <si>
    <t>Air Temperature, 6-hour average (deg C) -- NOAA Great Lakes Coastal Information System</t>
  </si>
  <si>
    <t>Surface Air Temperature, 12-hour average (deg C) -- NOAA Great Lakes Coastal Information System</t>
  </si>
  <si>
    <t>Surface Air Temperature, 24-hour average (deg C) -- NOAA Great Lakes Coastal Information System</t>
  </si>
  <si>
    <t>Surface Air Temperature, 6-hour standard deviation (deg C) -- NOAA Great Lakes Coastal Information System</t>
  </si>
  <si>
    <t>Surface Air Temperature, 12-hour standard deviation (deg C) -- NOAA Great Lakes Coastal Information System</t>
  </si>
  <si>
    <t>Surface Air Temperature, 24-hour standard deviation (deg C) -- NOAA Great Lakes Coastal Information System</t>
  </si>
  <si>
    <t>Cloud Cover (percent) -- NOAA Great Lakes Coastal Information System</t>
  </si>
  <si>
    <t>Cloud Cover, 3-hour average (percent) -- NOAA Great Lakes Coastal Information System</t>
  </si>
  <si>
    <t>Cloud Cover, 6-hour average (percent) -- NOAA Great Lakes Coastal Information System</t>
  </si>
  <si>
    <t>Cloud Cover, 12-hour average (percent) -- NOAA Great Lakes Coastal Information System</t>
  </si>
  <si>
    <t>Cloud Cover, 24-hour average (percent) -- NOAA Great Lakes Coastal Information System</t>
  </si>
  <si>
    <t>Surface Water Temperature (deg C) -- NOAA Great Lakes Coastal Information System</t>
  </si>
  <si>
    <t>Surface Water Temperature, 6-hour average (deg C) -- NOAA Great Lakes Coastal Information System</t>
  </si>
  <si>
    <t>Surface Water Temperature, 12-hour average (deg C) -- NOAA Great Lakes Coastal Information System</t>
  </si>
  <si>
    <t>Surface Water Temperature, 24-hour average (deg C) -- NOAA Great Lakes Coastal Information System</t>
  </si>
  <si>
    <t>Surface Water Temperature, 6-hour standard deviation (deg C) -- NOAA Great Lakes Coastal Information System</t>
  </si>
  <si>
    <t>Surface Water Temperature, 12-hour standard deviation (deg C) -- NOAA Great Lakes Coastal Information System</t>
  </si>
  <si>
    <t>Surface Water Temperature, 24-hour standard deviation (deg C) -- NOAA Great Lakes Coastal Information System</t>
  </si>
  <si>
    <t>Parallel [along-shore] Surface Current Velocity (m/second) -- NOAA Great Lakes Coastal Information System</t>
  </si>
  <si>
    <t>Perpendicular Surface Current Velocity (m/second) -- NOAA Great Lakes Coastal Information System</t>
  </si>
  <si>
    <t>Parallel [along-shore] Surface Current Velocity, 3-hour average (m/second) -- NOAA Great Lakes Coastal Information System</t>
  </si>
  <si>
    <t>Perpendicular Surface Current Velocity, 3-hour average (m/second) -- NOAA Great Lakes Coastal Information System</t>
  </si>
  <si>
    <t>Parallel [along-shore] Surface Current Velocity, 6-hour average (m/second) -- NOAA Great Lakes Coastal Information System</t>
  </si>
  <si>
    <t>Perpendicular Surface Current Velocity, 6-hour average (m/second) -- NOAA Great Lakes Coastal Information System</t>
  </si>
  <si>
    <t>Parallel [along-shore] Surface Current Velocity, 12-hour average (m/second) -- NOAA Great Lakes Coastal Information System</t>
  </si>
  <si>
    <t>Perpendicular Surface Current Velocity, 12-hour average (m/second) -- NOAA Great Lakes Coastal Information System</t>
  </si>
  <si>
    <t>Parallel [along-shore] Surface Current Velocity, 24-hour average (m/second) -- NOAA Great Lakes Coastal Information System</t>
  </si>
  <si>
    <t>Perpendicular Surface Current Velocity, 24-hour average (m/second) -- NOAA Great Lakes Coastal Information System</t>
  </si>
  <si>
    <t>Detailed Notes:</t>
  </si>
  <si>
    <t>Lake Level Displacement (m) -- NOAA Great Lakes Coastal Information System</t>
  </si>
  <si>
    <t>Lake Level Displacement, 12 hour average (m) -- NOAA Great Lakes Coastal Information System</t>
  </si>
  <si>
    <t>Lake Level Displacement, 24 hour average (m) -- NOAA Great Lakes Coastal Information System</t>
  </si>
  <si>
    <t>Yellow Cells  =  User-Input Values</t>
  </si>
  <si>
    <t>www.epa.gov/exposure-assessment-models/virtual-beach-306-user-guide</t>
  </si>
  <si>
    <t>Year(s)*</t>
  </si>
  <si>
    <t>Tributary(b) River Discharge:</t>
  </si>
  <si>
    <t>TRIBB6</t>
  </si>
  <si>
    <t>TRIBB24</t>
  </si>
  <si>
    <t>TRIBBmax24</t>
  </si>
  <si>
    <t>TRIBBmin24</t>
  </si>
  <si>
    <t>TRIBB48</t>
  </si>
  <si>
    <t>TRIBBmax48</t>
  </si>
  <si>
    <t>TRIBBmin48</t>
  </si>
  <si>
    <t>TRIBB72</t>
  </si>
  <si>
    <t>TRIBB168</t>
  </si>
  <si>
    <t>TRIBB336</t>
  </si>
  <si>
    <t>Beach Name &amp; Location (for reference only)</t>
  </si>
  <si>
    <t xml:space="preserve"> 2) URL Purpose</t>
  </si>
  <si>
    <t xml:space="preserve"> 3) Beach Orientation</t>
  </si>
  <si>
    <t xml:space="preserve"> 4) Year(s)</t>
  </si>
  <si>
    <t xml:space="preserve"> 5) Include Day?</t>
  </si>
  <si>
    <t xml:space="preserve"> 7) Geo Location</t>
  </si>
  <si>
    <t>Tributary River "B" Discharge, 6-hour average (mm) -- USGS National Water Information System</t>
  </si>
  <si>
    <t>Tributary River "B" Discharge, 24-hour average (mm) -- USGS National Water Information System</t>
  </si>
  <si>
    <t>Tributary River "B" Discharge, 24-hour maximum (mm) -- USGS National Water Information System</t>
  </si>
  <si>
    <t>Tributary River "B" Discharge, 24-hour minimum (mm) -- USGS National Water Information System</t>
  </si>
  <si>
    <t>Tributary River "B" Discharge, 48-hour maximum (mm) -- USGS National Water Information System</t>
  </si>
  <si>
    <t>Tributary River "B" Discharge, 48-hour minimum (mm) -- USGS National Water Information System</t>
  </si>
  <si>
    <t>TRIB_B_6</t>
  </si>
  <si>
    <t>TRIB_B_24</t>
  </si>
  <si>
    <t>TRIB_B_max24</t>
  </si>
  <si>
    <t>TRIB_B_min24</t>
  </si>
  <si>
    <t>TRIB_B_48</t>
  </si>
  <si>
    <t>TRIB_B_max48</t>
  </si>
  <si>
    <t>TRIB_B_min48</t>
  </si>
  <si>
    <t>TRIB_B_72</t>
  </si>
  <si>
    <t>TRIB_B_168</t>
  </si>
  <si>
    <t>TRIB_B_336</t>
  </si>
  <si>
    <t>This Worksheet was developed with funding from the Wisconsin Coastal Management Program and the National Oceanic and Atmospheric Administration, Office of Ocean and Coastal Resource Management, under the Coastal Zone Management Act, Grant# NA13NOS4190043.  Additional support was provided by the Wisconsin Department of Natural Resources and the Great Lakes Protection Fund.</t>
  </si>
  <si>
    <t>Model-building/ Validation</t>
  </si>
  <si>
    <t>Model Operation</t>
  </si>
  <si>
    <t>Download data for a Specific Date</t>
  </si>
  <si>
    <t>-- If you've selected "Model-Building/ Validation" under URL Purpose (see Note 2), you be will be using a "Filter File" to download data for a specified set of dates/times for a given year or span of years (see Note 8).  The Year(s) you pick must match, exactly, a cell value in Column H.  A fool-proof method is to copy the desired cell from Column H (Ctrl-C) and paste it here (Ctrl-V).</t>
  </si>
  <si>
    <r>
      <t>-- If you select "</t>
    </r>
    <r>
      <rPr>
        <b/>
        <sz val="11"/>
        <color theme="1"/>
        <rFont val="Calibri"/>
        <family val="2"/>
        <scheme val="minor"/>
      </rPr>
      <t>Yes</t>
    </r>
    <r>
      <rPr>
        <sz val="11"/>
        <color theme="1"/>
        <rFont val="Calibri"/>
        <family val="2"/>
        <scheme val="minor"/>
      </rPr>
      <t>," the Web-URL will download Day-of-Year (DOY) ranging from 1 to 365, in addition to whatever hydro-meteorological variables you select         (see Note 6).  Adding DOY as an explanatory variable in your water-quality model can improve its "fit" and predictive power by accounting for variation that is not otherwise explained or captured by other explanatory variables; e.g., changes in fertilization that occur over the course of an agricultural season.</t>
    </r>
  </si>
  <si>
    <t>Variable Name:</t>
  </si>
  <si>
    <t xml:space="preserve"> 8) Data-Download "Filters"</t>
  </si>
  <si>
    <r>
      <rPr>
        <b/>
        <sz val="11"/>
        <rFont val="Calibri"/>
        <family val="2"/>
        <scheme val="minor"/>
      </rPr>
      <t>Filter ID (</t>
    </r>
    <r>
      <rPr>
        <b/>
        <u/>
        <sz val="11"/>
        <color theme="10"/>
        <rFont val="Calibri"/>
        <family val="2"/>
        <scheme val="minor"/>
      </rPr>
      <t>cida.usgs.gov/enddat/DataList.jsp</t>
    </r>
    <r>
      <rPr>
        <b/>
        <sz val="11"/>
        <rFont val="Calibri"/>
        <family val="2"/>
        <scheme val="minor"/>
      </rPr>
      <t>)</t>
    </r>
  </si>
  <si>
    <t xml:space="preserve"> 1) 'EnDDaT' Data Download URL</t>
  </si>
  <si>
    <t>Accessing Online Hydro-Meteorological Data for 'Virtual Beach' Models</t>
  </si>
  <si>
    <r>
      <t>https://cida.usgs.gov/enddat</t>
    </r>
    <r>
      <rPr>
        <sz val="11"/>
        <rFont val="Calibri"/>
        <family val="2"/>
        <scheme val="minor"/>
      </rPr>
      <t xml:space="preserve">  (click </t>
    </r>
    <r>
      <rPr>
        <b/>
        <sz val="11"/>
        <rFont val="Calibri"/>
        <family val="2"/>
        <scheme val="minor"/>
      </rPr>
      <t>User Guide</t>
    </r>
    <r>
      <rPr>
        <sz val="11"/>
        <rFont val="Calibri"/>
        <family val="2"/>
        <scheme val="minor"/>
      </rPr>
      <t>)</t>
    </r>
  </si>
  <si>
    <r>
      <t>USGS Time Series (</t>
    </r>
    <r>
      <rPr>
        <b/>
        <sz val="10"/>
        <color theme="0" tint="-0.499984740745262"/>
        <rFont val="Segoe UI"/>
        <family val="2"/>
      </rPr>
      <t>■</t>
    </r>
    <r>
      <rPr>
        <b/>
        <sz val="11"/>
        <rFont val="Calibri"/>
        <family val="2"/>
        <scheme val="minor"/>
      </rPr>
      <t>)</t>
    </r>
  </si>
  <si>
    <r>
      <t>Great Lakes Coastal Forecasting System (</t>
    </r>
    <r>
      <rPr>
        <b/>
        <sz val="14"/>
        <color rgb="FF0070C0"/>
        <rFont val="Calibri"/>
        <family val="2"/>
        <scheme val="minor"/>
      </rPr>
      <t>●</t>
    </r>
    <r>
      <rPr>
        <b/>
        <sz val="11"/>
        <rFont val="Calibri"/>
        <family val="2"/>
        <scheme val="minor"/>
      </rPr>
      <t>)</t>
    </r>
  </si>
  <si>
    <r>
      <t>1-Hour National Precipitation Grid  (</t>
    </r>
    <r>
      <rPr>
        <b/>
        <sz val="12"/>
        <color rgb="FFFF9933"/>
        <rFont val="Calibri"/>
        <family val="2"/>
      </rPr>
      <t>◊</t>
    </r>
    <r>
      <rPr>
        <b/>
        <sz val="11"/>
        <rFont val="Calibri"/>
        <family val="2"/>
        <scheme val="minor"/>
      </rPr>
      <t>)</t>
    </r>
  </si>
  <si>
    <r>
      <t xml:space="preserve">* Your own list must be in </t>
    </r>
    <r>
      <rPr>
        <i/>
        <sz val="11"/>
        <color theme="1"/>
        <rFont val="Calibri"/>
        <family val="2"/>
        <scheme val="minor"/>
      </rPr>
      <t>alpha-numeric order</t>
    </r>
  </si>
  <si>
    <r>
      <rPr>
        <b/>
        <sz val="11"/>
        <color rgb="FFFF0000"/>
        <rFont val="Calibri"/>
        <family val="2"/>
        <scheme val="minor"/>
      </rPr>
      <t>Potential Variables</t>
    </r>
    <r>
      <rPr>
        <sz val="11"/>
        <color theme="10"/>
        <rFont val="Calibri"/>
        <family val="2"/>
        <scheme val="minor"/>
      </rPr>
      <t xml:space="preserve"> (</t>
    </r>
    <r>
      <rPr>
        <u/>
        <sz val="11"/>
        <color theme="10"/>
        <rFont val="Calibri"/>
        <family val="2"/>
        <scheme val="minor"/>
      </rPr>
      <t>see Notes</t>
    </r>
    <r>
      <rPr>
        <vertAlign val="superscript"/>
        <sz val="11"/>
        <color theme="10"/>
        <rFont val="Calibri"/>
        <family val="2"/>
        <scheme val="minor"/>
      </rPr>
      <t>6</t>
    </r>
    <r>
      <rPr>
        <sz val="11"/>
        <color theme="10"/>
        <rFont val="Calibri"/>
        <family val="2"/>
        <scheme val="minor"/>
      </rPr>
      <t>)</t>
    </r>
    <r>
      <rPr>
        <b/>
        <sz val="11"/>
        <color rgb="FFFF0000"/>
        <rFont val="Calibri"/>
        <family val="2"/>
        <scheme val="minor"/>
      </rPr>
      <t>:  Type "</t>
    </r>
    <r>
      <rPr>
        <b/>
        <sz val="11"/>
        <rFont val="Calibri"/>
        <family val="2"/>
        <scheme val="minor"/>
      </rPr>
      <t>y</t>
    </r>
    <r>
      <rPr>
        <b/>
        <sz val="11"/>
        <color rgb="FFFF0000"/>
        <rFont val="Calibri"/>
        <family val="2"/>
        <scheme val="minor"/>
      </rPr>
      <t>"</t>
    </r>
  </si>
  <si>
    <r>
      <rPr>
        <sz val="11"/>
        <rFont val="Calibri"/>
        <family val="2"/>
        <scheme val="minor"/>
      </rPr>
      <t>Beach Orientation, 0-359⁰ (</t>
    </r>
    <r>
      <rPr>
        <u/>
        <sz val="11"/>
        <color theme="10"/>
        <rFont val="Calibri"/>
        <family val="2"/>
        <scheme val="minor"/>
      </rPr>
      <t>see Notes</t>
    </r>
    <r>
      <rPr>
        <vertAlign val="superscript"/>
        <sz val="11"/>
        <color theme="10"/>
        <rFont val="Calibri"/>
        <family val="2"/>
        <scheme val="minor"/>
      </rPr>
      <t>3</t>
    </r>
    <r>
      <rPr>
        <sz val="11"/>
        <rFont val="Calibri"/>
        <family val="2"/>
        <scheme val="minor"/>
      </rPr>
      <t>)</t>
    </r>
  </si>
  <si>
    <r>
      <rPr>
        <b/>
        <sz val="11"/>
        <color rgb="FFFF0000"/>
        <rFont val="Calibri"/>
        <family val="2"/>
        <scheme val="minor"/>
      </rPr>
      <t>Find Geo Locations (</t>
    </r>
    <r>
      <rPr>
        <b/>
        <sz val="11"/>
        <rFont val="Calibri"/>
        <family val="2"/>
        <scheme val="minor"/>
      </rPr>
      <t>Map:</t>
    </r>
    <r>
      <rPr>
        <b/>
        <sz val="11"/>
        <color rgb="FF0070C0"/>
        <rFont val="Calibri"/>
        <family val="2"/>
        <scheme val="minor"/>
      </rPr>
      <t xml:space="preserve"> </t>
    </r>
    <r>
      <rPr>
        <b/>
        <u/>
        <sz val="11"/>
        <color rgb="FF0000FF"/>
        <rFont val="Calibri"/>
        <family val="2"/>
        <scheme val="minor"/>
      </rPr>
      <t>cida.usgs.gov/enddat/dataDiscovery</t>
    </r>
    <r>
      <rPr>
        <b/>
        <u/>
        <sz val="11"/>
        <color rgb="FFFF0000"/>
        <rFont val="Calibri"/>
        <family val="2"/>
        <scheme val="minor"/>
      </rPr>
      <t>)</t>
    </r>
  </si>
  <si>
    <t>Worksheet Training Video</t>
  </si>
  <si>
    <t>Data Description -- Data Source/System</t>
  </si>
  <si>
    <r>
      <rPr>
        <b/>
        <sz val="11"/>
        <rFont val="Calibri"/>
        <family val="2"/>
        <scheme val="minor"/>
      </rPr>
      <t>'EnDDaT' Data Download URL (</t>
    </r>
    <r>
      <rPr>
        <b/>
        <u/>
        <sz val="11"/>
        <color theme="10"/>
        <rFont val="Calibri"/>
        <family val="2"/>
        <scheme val="minor"/>
      </rPr>
      <t>see Notes</t>
    </r>
    <r>
      <rPr>
        <b/>
        <vertAlign val="superscript"/>
        <sz val="11"/>
        <color theme="10"/>
        <rFont val="Calibri"/>
        <family val="2"/>
        <scheme val="minor"/>
      </rPr>
      <t>1</t>
    </r>
    <r>
      <rPr>
        <b/>
        <sz val="11"/>
        <rFont val="Calibri"/>
        <family val="2"/>
        <scheme val="minor"/>
      </rPr>
      <t>) →</t>
    </r>
  </si>
  <si>
    <r>
      <rPr>
        <sz val="11"/>
        <rFont val="Calibri"/>
        <family val="2"/>
        <scheme val="minor"/>
      </rPr>
      <t>URL Purpose  (</t>
    </r>
    <r>
      <rPr>
        <u/>
        <sz val="11"/>
        <color theme="10"/>
        <rFont val="Calibri"/>
        <family val="2"/>
        <scheme val="minor"/>
      </rPr>
      <t>see Notes</t>
    </r>
    <r>
      <rPr>
        <vertAlign val="superscript"/>
        <sz val="11"/>
        <color theme="10"/>
        <rFont val="Calibri"/>
        <family val="2"/>
        <scheme val="minor"/>
      </rPr>
      <t>2</t>
    </r>
    <r>
      <rPr>
        <sz val="11"/>
        <rFont val="Calibri"/>
        <family val="2"/>
        <scheme val="minor"/>
      </rPr>
      <t>)</t>
    </r>
    <r>
      <rPr>
        <b/>
        <sz val="11"/>
        <rFont val="Calibri"/>
        <family val="2"/>
        <scheme val="minor"/>
      </rPr>
      <t>:</t>
    </r>
    <r>
      <rPr>
        <b/>
        <sz val="11"/>
        <color rgb="FFFF0000"/>
        <rFont val="Calibri"/>
        <family val="2"/>
        <scheme val="minor"/>
      </rPr>
      <t xml:space="preserve"> </t>
    </r>
    <r>
      <rPr>
        <sz val="11"/>
        <color rgb="FFFF0000"/>
        <rFont val="Calibri"/>
        <family val="2"/>
        <scheme val="minor"/>
      </rPr>
      <t xml:space="preserve"> </t>
    </r>
    <r>
      <rPr>
        <b/>
        <sz val="11"/>
        <color rgb="FFFF0000"/>
        <rFont val="Calibri"/>
        <family val="2"/>
        <scheme val="minor"/>
      </rPr>
      <t>Select from  →</t>
    </r>
  </si>
  <si>
    <r>
      <rPr>
        <sz val="11"/>
        <rFont val="Calibri"/>
        <family val="2"/>
        <scheme val="minor"/>
      </rPr>
      <t>'Year(s)</t>
    </r>
    <r>
      <rPr>
        <sz val="11"/>
        <color theme="10"/>
        <rFont val="Calibri"/>
        <family val="2"/>
        <scheme val="minor"/>
      </rPr>
      <t xml:space="preserve"> (</t>
    </r>
    <r>
      <rPr>
        <u/>
        <sz val="11"/>
        <color theme="10"/>
        <rFont val="Calibri"/>
        <family val="2"/>
        <scheme val="minor"/>
      </rPr>
      <t>see Notes</t>
    </r>
    <r>
      <rPr>
        <vertAlign val="superscript"/>
        <sz val="11"/>
        <color theme="10"/>
        <rFont val="Calibri"/>
        <family val="2"/>
        <scheme val="minor"/>
      </rPr>
      <t>4</t>
    </r>
    <r>
      <rPr>
        <sz val="11"/>
        <color theme="10"/>
        <rFont val="Calibri"/>
        <family val="2"/>
        <scheme val="minor"/>
      </rPr>
      <t>)</t>
    </r>
    <r>
      <rPr>
        <sz val="11"/>
        <rFont val="Calibri"/>
        <family val="2"/>
        <scheme val="minor"/>
      </rPr>
      <t xml:space="preserve">:  Copy from Column </t>
    </r>
    <r>
      <rPr>
        <b/>
        <sz val="11"/>
        <rFont val="Calibri"/>
        <family val="2"/>
        <scheme val="minor"/>
      </rPr>
      <t>H</t>
    </r>
  </si>
  <si>
    <r>
      <rPr>
        <sz val="11"/>
        <rFont val="Calibri"/>
        <family val="2"/>
        <scheme val="minor"/>
      </rPr>
      <t>Include Day ? (</t>
    </r>
    <r>
      <rPr>
        <u/>
        <sz val="11"/>
        <color theme="10"/>
        <rFont val="Calibri"/>
        <family val="2"/>
        <scheme val="minor"/>
      </rPr>
      <t>see Notes</t>
    </r>
    <r>
      <rPr>
        <vertAlign val="superscript"/>
        <sz val="11"/>
        <color theme="10"/>
        <rFont val="Calibri"/>
        <family val="2"/>
        <scheme val="minor"/>
      </rPr>
      <t>5</t>
    </r>
    <r>
      <rPr>
        <sz val="11"/>
        <rFont val="Calibri"/>
        <family val="2"/>
        <scheme val="minor"/>
      </rPr>
      <t>):</t>
    </r>
    <r>
      <rPr>
        <sz val="11"/>
        <color theme="10"/>
        <rFont val="Calibri"/>
        <family val="2"/>
        <scheme val="minor"/>
      </rPr>
      <t xml:space="preserve">  </t>
    </r>
    <r>
      <rPr>
        <b/>
        <sz val="11"/>
        <color rgb="FFFF0000"/>
        <rFont val="Calibri"/>
        <family val="2"/>
        <scheme val="minor"/>
      </rPr>
      <t>Select from →</t>
    </r>
  </si>
  <si>
    <r>
      <rPr>
        <b/>
        <sz val="11"/>
        <rFont val="Calibri"/>
        <family val="2"/>
        <scheme val="minor"/>
      </rPr>
      <t>Data-Download "Filters" (</t>
    </r>
    <r>
      <rPr>
        <u/>
        <sz val="11"/>
        <color theme="10"/>
        <rFont val="Calibri"/>
        <family val="2"/>
        <scheme val="minor"/>
      </rPr>
      <t>see Notes</t>
    </r>
    <r>
      <rPr>
        <vertAlign val="superscript"/>
        <sz val="11"/>
        <color theme="10"/>
        <rFont val="Calibri"/>
        <family val="2"/>
        <scheme val="minor"/>
      </rPr>
      <t>8</t>
    </r>
    <r>
      <rPr>
        <b/>
        <sz val="11"/>
        <rFont val="Calibri"/>
        <family val="2"/>
        <scheme val="minor"/>
      </rPr>
      <t>):</t>
    </r>
  </si>
  <si>
    <r>
      <rPr>
        <b/>
        <sz val="11"/>
        <color rgb="FFFF0000"/>
        <rFont val="Calibri"/>
        <family val="2"/>
        <scheme val="minor"/>
      </rPr>
      <t xml:space="preserve"> Geo Location (</t>
    </r>
    <r>
      <rPr>
        <u/>
        <sz val="11"/>
        <color theme="10"/>
        <rFont val="Calibri"/>
        <family val="2"/>
        <scheme val="minor"/>
      </rPr>
      <t>see Notes</t>
    </r>
    <r>
      <rPr>
        <vertAlign val="superscript"/>
        <sz val="11"/>
        <color theme="10"/>
        <rFont val="Calibri"/>
        <family val="2"/>
        <scheme val="minor"/>
      </rPr>
      <t>7</t>
    </r>
    <r>
      <rPr>
        <b/>
        <sz val="11"/>
        <color rgb="FFFF0000"/>
        <rFont val="Calibri"/>
        <family val="2"/>
        <scheme val="minor"/>
      </rPr>
      <t>):</t>
    </r>
    <r>
      <rPr>
        <b/>
        <sz val="11"/>
        <rFont val="Calibri"/>
        <family val="2"/>
        <scheme val="minor"/>
      </rPr>
      <t xml:space="preserve"> →  </t>
    </r>
  </si>
  <si>
    <t>July 13, 2016</t>
  </si>
  <si>
    <r>
      <t xml:space="preserve">-- The URL </t>
    </r>
    <r>
      <rPr>
        <b/>
        <sz val="11"/>
        <color theme="1"/>
        <rFont val="Calibri"/>
        <family val="2"/>
        <scheme val="minor"/>
      </rPr>
      <t>http://cida.usgs.gov/enddat/service/execute...</t>
    </r>
    <r>
      <rPr>
        <sz val="11"/>
        <color theme="1"/>
        <rFont val="Calibri"/>
        <family val="2"/>
        <scheme val="minor"/>
      </rPr>
      <t xml:space="preserve"> sends EnDDaT a request to download time/location-specific data on any of the hydro-                                                                                                                                                                                                                                meteorological variables you choose on this Worksheet.  When you have completed the Worksheet, copy the </t>
    </r>
    <r>
      <rPr>
        <i/>
        <sz val="11"/>
        <color theme="1"/>
        <rFont val="Calibri"/>
        <family val="2"/>
        <scheme val="minor"/>
      </rPr>
      <t xml:space="preserve">entire cell </t>
    </r>
    <r>
      <rPr>
        <sz val="11"/>
        <color theme="1"/>
        <rFont val="Calibri"/>
        <family val="2"/>
        <scheme val="minor"/>
      </rPr>
      <t>containing the URL and                                                                                                                                                                                                                                                          use (paste) it elsewhere according to the URL Purpose you selected (see Note 2):  For "Model-Building/ Validation" paste the URL into the address                                                                                                                                                                                                                                                 bar of your Web browser.  For "Model Operation" paste the URL into the VB Prediction Tab using the 'Set EnDDaT Data Source' button shown here:</t>
    </r>
  </si>
  <si>
    <t>This Worksheet is provided "as is" by the University of Wisconsin Sea Grant Institute as a service to the VB user community. VB and EnDDaT are products of the U.S. Environmental Protection Agency and the U.S. Geological Survey, respectively.  Users are encouraged to familiarize themselves with the information and training materials listed immediately below.</t>
  </si>
  <si>
    <r>
      <t xml:space="preserve">-- Depending on how you plan to use the data, select one of three options:  (1) </t>
    </r>
    <r>
      <rPr>
        <b/>
        <sz val="11"/>
        <color theme="1"/>
        <rFont val="Calibri"/>
        <family val="2"/>
        <scheme val="minor"/>
      </rPr>
      <t>Model-Building/ Validation</t>
    </r>
    <r>
      <rPr>
        <sz val="11"/>
        <color theme="1"/>
        <rFont val="Calibri"/>
        <family val="2"/>
        <scheme val="minor"/>
      </rPr>
      <t xml:space="preserve"> (to download a time-series of historical data);                                     (2) </t>
    </r>
    <r>
      <rPr>
        <b/>
        <sz val="11"/>
        <color theme="1"/>
        <rFont val="Calibri"/>
        <family val="2"/>
        <scheme val="minor"/>
      </rPr>
      <t xml:space="preserve">Model Operation </t>
    </r>
    <r>
      <rPr>
        <sz val="11"/>
        <color theme="1"/>
        <rFont val="Calibri"/>
        <family val="2"/>
        <scheme val="minor"/>
      </rPr>
      <t xml:space="preserve">(to download only the most recent data -- directly into the VB Prediction Tab); or (3) </t>
    </r>
    <r>
      <rPr>
        <b/>
        <sz val="11"/>
        <color theme="1"/>
        <rFont val="Calibri"/>
        <family val="2"/>
        <scheme val="minor"/>
      </rPr>
      <t>Download data for a specific date</t>
    </r>
    <r>
      <rPr>
        <sz val="11"/>
        <color theme="1"/>
        <rFont val="Calibri"/>
        <family val="2"/>
        <scheme val="minor"/>
      </rPr>
      <t>.</t>
    </r>
  </si>
  <si>
    <r>
      <t xml:space="preserve">-- This can be calculated using the </t>
    </r>
    <r>
      <rPr>
        <i/>
        <sz val="11"/>
        <color theme="1"/>
        <rFont val="Calibri"/>
        <family val="2"/>
        <scheme val="minor"/>
      </rPr>
      <t>Beach Orientation</t>
    </r>
    <r>
      <rPr>
        <sz val="11"/>
        <color theme="1"/>
        <rFont val="Calibri"/>
        <family val="2"/>
        <scheme val="minor"/>
      </rPr>
      <t xml:space="preserve"> tool in the VB Location Tab.  The resulting angle (0 - 359) is used to calculate the 'alongshore' (parallel) and 'onshore' (perpendicular) velocity of wind and currents, and magnitude of waves.  For reference, 0 degrees = a </t>
    </r>
    <r>
      <rPr>
        <i/>
        <sz val="11"/>
        <color theme="1"/>
        <rFont val="Calibri"/>
        <family val="2"/>
        <scheme val="minor"/>
      </rPr>
      <t>north-south orientation with water to the east</t>
    </r>
    <r>
      <rPr>
        <sz val="11"/>
        <color theme="1"/>
        <rFont val="Calibri"/>
        <family val="2"/>
        <scheme val="minor"/>
      </rPr>
      <t xml:space="preserve">;       90 = a </t>
    </r>
    <r>
      <rPr>
        <i/>
        <sz val="11"/>
        <color theme="1"/>
        <rFont val="Calibri"/>
        <family val="2"/>
        <scheme val="minor"/>
      </rPr>
      <t xml:space="preserve">west-east orientation with water to the south; </t>
    </r>
    <r>
      <rPr>
        <sz val="11"/>
        <color theme="1"/>
        <rFont val="Calibri"/>
        <family val="2"/>
        <scheme val="minor"/>
      </rPr>
      <t>180 =</t>
    </r>
    <r>
      <rPr>
        <i/>
        <sz val="11"/>
        <color theme="1"/>
        <rFont val="Calibri"/>
        <family val="2"/>
        <scheme val="minor"/>
      </rPr>
      <t xml:space="preserve"> south-north orientation with water to the west; </t>
    </r>
    <r>
      <rPr>
        <sz val="11"/>
        <color theme="1"/>
        <rFont val="Calibri"/>
        <family val="2"/>
        <scheme val="minor"/>
      </rPr>
      <t>270 =</t>
    </r>
    <r>
      <rPr>
        <i/>
        <sz val="11"/>
        <color theme="1"/>
        <rFont val="Calibri"/>
        <family val="2"/>
        <scheme val="minor"/>
      </rPr>
      <t xml:space="preserve"> an east west orientation with water to the north</t>
    </r>
  </si>
  <si>
    <t xml:space="preserve"> 6) Potential Variables</t>
  </si>
  <si>
    <r>
      <t xml:space="preserve">-- This Worksheet includes 97 hydro-meteorological variables (see </t>
    </r>
    <r>
      <rPr>
        <b/>
        <sz val="11"/>
        <color theme="1"/>
        <rFont val="Calibri"/>
        <family val="2"/>
        <scheme val="minor"/>
      </rPr>
      <t>Hydro-Meteorological Variables</t>
    </r>
    <r>
      <rPr>
        <sz val="11"/>
        <color theme="1"/>
        <rFont val="Calibri"/>
        <family val="2"/>
        <scheme val="minor"/>
      </rPr>
      <t xml:space="preserve"> below for descriptions of each).                                                                                                                                                                                                                                                                                                         -- Along with DOY (see Note 5), all of these are potential explanatory variables for VB models.                                                                                                                                                                                                                                                                                                                                                              -- You may re-name variables (e.g., 'TRIB..' to 'ROOTRVR..'), but the new names cannot violate VB rules:  They </t>
    </r>
    <r>
      <rPr>
        <u/>
        <sz val="11"/>
        <color theme="1"/>
        <rFont val="Calibri"/>
        <family val="2"/>
        <scheme val="minor"/>
      </rPr>
      <t>cannot</t>
    </r>
    <r>
      <rPr>
        <sz val="11"/>
        <color theme="1"/>
        <rFont val="Calibri"/>
        <family val="2"/>
        <scheme val="minor"/>
      </rPr>
      <t xml:space="preserve"> begin with numbers, or include (anywhere) spaces or certain symbols; e.g., '/' or '#'.  For more info, see the VB Users' Guide (</t>
    </r>
    <r>
      <rPr>
        <u/>
        <sz val="11"/>
        <color rgb="FF0000FF"/>
        <rFont val="Calibri"/>
        <family val="2"/>
        <scheme val="minor"/>
      </rPr>
      <t>www.epa.gov/exposure-assessment-models/virtual-beach-306-user-guide</t>
    </r>
    <r>
      <rPr>
        <sz val="11"/>
        <color theme="1"/>
        <rFont val="Calibri"/>
        <family val="2"/>
        <scheme val="minor"/>
      </rPr>
      <t>).                                                                                                                                                                                                                                                                                                                                                                                                                                                   -- To include a variable in the download URL, type "</t>
    </r>
    <r>
      <rPr>
        <b/>
        <sz val="11"/>
        <color theme="1"/>
        <rFont val="Calibri"/>
        <family val="2"/>
        <scheme val="minor"/>
      </rPr>
      <t>Y</t>
    </r>
    <r>
      <rPr>
        <sz val="11"/>
        <color theme="1"/>
        <rFont val="Calibri"/>
        <family val="2"/>
        <scheme val="minor"/>
      </rPr>
      <t>" in the corresponding yellow-highlighted cell (immediately to its left).                                                                                                                                                                                                                                                                                                                    --</t>
    </r>
    <r>
      <rPr>
        <b/>
        <sz val="11"/>
        <color theme="1"/>
        <rFont val="Calibri"/>
        <family val="2"/>
        <scheme val="minor"/>
      </rPr>
      <t xml:space="preserve"> </t>
    </r>
    <r>
      <rPr>
        <sz val="11"/>
        <color theme="1"/>
        <rFont val="Calibri"/>
        <family val="2"/>
        <scheme val="minor"/>
      </rPr>
      <t xml:space="preserve">Do </t>
    </r>
    <r>
      <rPr>
        <u/>
        <sz val="11"/>
        <color theme="1"/>
        <rFont val="Calibri"/>
        <family val="2"/>
        <scheme val="minor"/>
      </rPr>
      <t>not</t>
    </r>
    <r>
      <rPr>
        <sz val="11"/>
        <color theme="1"/>
        <rFont val="Calibri"/>
        <family val="2"/>
        <scheme val="minor"/>
      </rPr>
      <t xml:space="preserve"> select </t>
    </r>
    <r>
      <rPr>
        <i/>
        <sz val="11"/>
        <color theme="1"/>
        <rFont val="Calibri"/>
        <family val="2"/>
        <scheme val="minor"/>
      </rPr>
      <t>all</t>
    </r>
    <r>
      <rPr>
        <sz val="11"/>
        <color theme="1"/>
        <rFont val="Calibri"/>
        <family val="2"/>
        <scheme val="minor"/>
      </rPr>
      <t xml:space="preserve"> </t>
    </r>
    <r>
      <rPr>
        <i/>
        <sz val="11"/>
        <color theme="1"/>
        <rFont val="Calibri"/>
        <family val="2"/>
        <scheme val="minor"/>
      </rPr>
      <t>97</t>
    </r>
    <r>
      <rPr>
        <sz val="11"/>
        <color theme="1"/>
        <rFont val="Calibri"/>
        <family val="2"/>
        <scheme val="minor"/>
      </rPr>
      <t xml:space="preserve"> potential variables.  The resulting URL will exceed the character-limit of some Web browser and VB, and could overwhelm EnDDaT.                                                                                                                                                                                                                                        -- If your URL Purpose (see Note 2) is "Model-building/ Validation," select variables one group at a time; i.e., build, copy and paste a </t>
    </r>
    <r>
      <rPr>
        <i/>
        <sz val="11"/>
        <color theme="1"/>
        <rFont val="Calibri"/>
        <family val="2"/>
        <scheme val="minor"/>
      </rPr>
      <t>separate</t>
    </r>
    <r>
      <rPr>
        <sz val="11"/>
        <color theme="1"/>
        <rFont val="Calibri"/>
        <family val="2"/>
        <scheme val="minor"/>
      </rPr>
      <t xml:space="preserve"> Web URL for variables listed under 'Radar-Estimated Rainfall', followed by 'Tributary River Discharge', etc...                                                                                                                                                                                                -- For "Model Operation" (see Note 2), select only those variables that are included in the VB model.</t>
    </r>
  </si>
  <si>
    <r>
      <t xml:space="preserve">-- For any hydro-meteorological variable you plan to use, you must determine and select the geographic location of the data-source nearest to your beach, or one that is otherwise more appropriate for your purposes.  Use the EnDDaT map interface (hyperlinked from the cell titled </t>
    </r>
    <r>
      <rPr>
        <b/>
        <sz val="11"/>
        <color rgb="FFFF0000"/>
        <rFont val="Calibri"/>
        <family val="2"/>
        <scheme val="minor"/>
      </rPr>
      <t>Find Geo Locations (Map)</t>
    </r>
    <r>
      <rPr>
        <sz val="11"/>
        <color theme="1"/>
        <rFont val="Calibri"/>
        <family val="2"/>
        <scheme val="minor"/>
      </rPr>
      <t>) to locate the desired source-data points for the following:</t>
    </r>
    <r>
      <rPr>
        <b/>
        <sz val="11"/>
        <color theme="1"/>
        <rFont val="Calibri"/>
        <family val="2"/>
        <scheme val="minor"/>
      </rPr>
      <t xml:space="preserve">  1-Hour National Precipitation Grid</t>
    </r>
    <r>
      <rPr>
        <sz val="11"/>
        <color theme="1"/>
        <rFont val="Calibri"/>
        <family val="2"/>
        <scheme val="minor"/>
      </rPr>
      <t xml:space="preserve"> (</t>
    </r>
    <r>
      <rPr>
        <b/>
        <sz val="12"/>
        <color rgb="FFFF9933"/>
        <rFont val="Calibri"/>
        <family val="2"/>
        <scheme val="minor"/>
      </rPr>
      <t>◊</t>
    </r>
    <r>
      <rPr>
        <sz val="11"/>
        <color theme="1"/>
        <rFont val="Calibri"/>
        <family val="2"/>
        <scheme val="minor"/>
      </rPr>
      <t xml:space="preserve">); </t>
    </r>
    <r>
      <rPr>
        <b/>
        <sz val="11"/>
        <color theme="1"/>
        <rFont val="Calibri"/>
        <family val="2"/>
        <scheme val="minor"/>
      </rPr>
      <t>USGS Time Series</t>
    </r>
    <r>
      <rPr>
        <sz val="11"/>
        <color theme="1"/>
        <rFont val="Calibri"/>
        <family val="2"/>
        <scheme val="minor"/>
      </rPr>
      <t xml:space="preserve"> (</t>
    </r>
    <r>
      <rPr>
        <sz val="10"/>
        <color rgb="FF808080"/>
        <rFont val="Segoe UI"/>
        <family val="2"/>
      </rPr>
      <t>■</t>
    </r>
    <r>
      <rPr>
        <sz val="11"/>
        <color theme="1"/>
        <rFont val="Calibri"/>
        <family val="2"/>
        <scheme val="minor"/>
      </rPr>
      <t xml:space="preserve">); and </t>
    </r>
    <r>
      <rPr>
        <b/>
        <sz val="11"/>
        <color theme="1"/>
        <rFont val="Calibri"/>
        <family val="2"/>
        <scheme val="minor"/>
      </rPr>
      <t>Great Lakes Coastal Forecasting System</t>
    </r>
    <r>
      <rPr>
        <sz val="11"/>
        <color theme="1"/>
        <rFont val="Calibri"/>
        <family val="2"/>
        <scheme val="minor"/>
      </rPr>
      <t xml:space="preserve"> (</t>
    </r>
    <r>
      <rPr>
        <sz val="9"/>
        <color rgb="FF0070C0"/>
        <rFont val="MS UI Gothic"/>
        <family val="2"/>
      </rPr>
      <t>●</t>
    </r>
    <r>
      <rPr>
        <sz val="11"/>
        <color theme="1"/>
        <rFont val="Calibri"/>
        <family val="2"/>
        <scheme val="minor"/>
      </rPr>
      <t>).                                                                                      -- When in the EnDDaT map interface, click on a desired point to reveal its coordinates (X/Y); or in the case of 'USGS Time Series', its Station ID.  Enter the coordinates and/or ID into its corresponding cell(s) in the Worksheet -- just the yellow-highlighted cells -- and the information will be auto-copied as needed.</t>
    </r>
  </si>
  <si>
    <r>
      <t xml:space="preserve">-- When downloading historical data for "Model-building/ Validation" (see Note 2), EnDDaT enables you to "filter" enormous quantities of short-interval data (e.g., 15-minute tributary discharge) according to user-specified dates-and-times (e.g., historical sample-collection dates and times).                                                                                    -- To filter historical data, you must create one or more EnDDaT 'filter files'.  These are simply text files (.txt) containing a single column (no header) of dates-and-times formatted as MM/DD/YYYY hh:mm; e.g., '06/01/2006 06:00'.  (See </t>
    </r>
    <r>
      <rPr>
        <u/>
        <sz val="11"/>
        <color rgb="FF0000FF"/>
        <rFont val="Calibri"/>
        <family val="2"/>
        <scheme val="minor"/>
      </rPr>
      <t>www.seagrant.wisc.edu/VirtualBeach/#Training</t>
    </r>
    <r>
      <rPr>
        <sz val="11"/>
        <color theme="1"/>
        <rFont val="Calibri"/>
        <family val="2"/>
        <scheme val="minor"/>
      </rPr>
      <t xml:space="preserve"> </t>
    </r>
    <r>
      <rPr>
        <sz val="11"/>
        <rFont val="Calibri"/>
        <family val="2"/>
        <scheme val="minor"/>
      </rPr>
      <t>&gt;</t>
    </r>
    <r>
      <rPr>
        <sz val="11"/>
        <color theme="1"/>
        <rFont val="Calibri"/>
        <family val="2"/>
        <scheme val="minor"/>
      </rPr>
      <t xml:space="preserve"> </t>
    </r>
    <r>
      <rPr>
        <u/>
        <sz val="11"/>
        <color rgb="FF0000FF"/>
        <rFont val="Calibri"/>
        <family val="2"/>
        <scheme val="minor"/>
      </rPr>
      <t>Example_EnDDaT 'filter file'</t>
    </r>
    <r>
      <rPr>
        <sz val="11"/>
        <rFont val="Calibri"/>
        <family val="2"/>
        <scheme val="minor"/>
      </rPr>
      <t>.)</t>
    </r>
    <r>
      <rPr>
        <sz val="11"/>
        <color theme="1"/>
        <rFont val="Calibri"/>
        <family val="2"/>
        <scheme val="minor"/>
      </rPr>
      <t xml:space="preserve">                                                                                                                                                                                                                     -- You may create filter files for multiple as well as individual years.  (Tip:  For organizational purposes, you should name the filter files something like 'beachname_filter_2009.txt', 'beachname_filter_2010.txt', 'beachname_ filter_2011.txt'; 'beachname_filter_2009-11.txt', etc.)                                                                                -- As of this worksheet version (1.2), EnDDaT cannot download data for multiple years </t>
    </r>
    <r>
      <rPr>
        <i/>
        <sz val="11"/>
        <color theme="1"/>
        <rFont val="Calibri"/>
        <family val="2"/>
        <scheme val="minor"/>
      </rPr>
      <t>and</t>
    </r>
    <r>
      <rPr>
        <sz val="11"/>
        <color theme="1"/>
        <rFont val="Calibri"/>
        <family val="2"/>
        <scheme val="minor"/>
      </rPr>
      <t xml:space="preserve">multiple data sources with a single URL request.                                                                                          -- For variables whose data-source is listed as </t>
    </r>
    <r>
      <rPr>
        <b/>
        <sz val="11"/>
        <color theme="1"/>
        <rFont val="Calibri"/>
        <family val="2"/>
        <scheme val="minor"/>
      </rPr>
      <t>Great Lakes Coastal Forecasting System</t>
    </r>
    <r>
      <rPr>
        <sz val="11"/>
        <color theme="1"/>
        <rFont val="Calibri"/>
        <family val="2"/>
        <scheme val="minor"/>
      </rPr>
      <t xml:space="preserve"> (</t>
    </r>
    <r>
      <rPr>
        <sz val="9"/>
        <color rgb="FF0070C0"/>
        <rFont val="MS Gothic"/>
        <family val="3"/>
      </rPr>
      <t>●</t>
    </r>
    <r>
      <rPr>
        <sz val="11"/>
        <color theme="1"/>
        <rFont val="Calibri"/>
        <family val="2"/>
        <scheme val="minor"/>
      </rPr>
      <t xml:space="preserve">) only one year of data can be downloaded at a time.                                                                           -- Once created, you must </t>
    </r>
    <r>
      <rPr>
        <i/>
        <sz val="11"/>
        <color theme="1"/>
        <rFont val="Calibri"/>
        <family val="2"/>
        <scheme val="minor"/>
      </rPr>
      <t>upload</t>
    </r>
    <r>
      <rPr>
        <sz val="11"/>
        <color theme="1"/>
        <rFont val="Calibri"/>
        <family val="2"/>
        <scheme val="minor"/>
      </rPr>
      <t xml:space="preserve"> your Filter Files to EnDDaT:  C</t>
    </r>
    <r>
      <rPr>
        <i/>
        <sz val="11"/>
        <color theme="1"/>
        <rFont val="Calibri"/>
        <family val="2"/>
        <scheme val="minor"/>
      </rPr>
      <t xml:space="preserve">lick the Worksheet </t>
    </r>
    <r>
      <rPr>
        <sz val="11"/>
        <color theme="1"/>
        <rFont val="Calibri"/>
        <family val="2"/>
        <scheme val="minor"/>
      </rPr>
      <t>cell titled</t>
    </r>
    <r>
      <rPr>
        <b/>
        <sz val="11"/>
        <color theme="1"/>
        <rFont val="Calibri"/>
        <family val="2"/>
        <scheme val="minor"/>
      </rPr>
      <t xml:space="preserve"> Filter ID (</t>
    </r>
    <r>
      <rPr>
        <b/>
        <u/>
        <sz val="11"/>
        <color rgb="FF0000FF"/>
        <rFont val="Calibri"/>
        <family val="2"/>
        <scheme val="minor"/>
      </rPr>
      <t>cida.usgs.gov/enddat/DataList.jsp</t>
    </r>
    <r>
      <rPr>
        <b/>
        <sz val="11"/>
        <color theme="1"/>
        <rFont val="Calibri"/>
        <family val="2"/>
        <scheme val="minor"/>
      </rPr>
      <t>)</t>
    </r>
    <r>
      <rPr>
        <sz val="11"/>
        <color theme="1"/>
        <rFont val="Calibri"/>
        <family val="2"/>
        <scheme val="minor"/>
      </rPr>
      <t xml:space="preserve">.  In the webpage that opens, click the red button ("Upload Times"). In the navigation window that opens, locate and "open" your Filter File (e.g., 'beachname_filter_2009.txt').                                                                                                                                                                                                                                                                          -- After uploading each Filter File, a random text string will appear in the box beneath "Filter file ID."  Copy each random ID and paste it next to the corresponding </t>
    </r>
    <r>
      <rPr>
        <b/>
        <sz val="11"/>
        <color theme="1"/>
        <rFont val="Calibri"/>
        <family val="2"/>
        <scheme val="minor"/>
      </rPr>
      <t>Year(s)</t>
    </r>
    <r>
      <rPr>
        <sz val="11"/>
        <color theme="1"/>
        <rFont val="Calibri"/>
        <family val="2"/>
        <scheme val="minor"/>
      </rPr>
      <t xml:space="preserve"> in the Worksheet, under </t>
    </r>
    <r>
      <rPr>
        <b/>
        <sz val="11"/>
        <color theme="1"/>
        <rFont val="Calibri"/>
        <family val="2"/>
        <scheme val="minor"/>
      </rPr>
      <t>Filter ID (</t>
    </r>
    <r>
      <rPr>
        <b/>
        <u/>
        <sz val="11"/>
        <color rgb="FF0000FF"/>
        <rFont val="Calibri"/>
        <family val="2"/>
        <scheme val="minor"/>
      </rPr>
      <t>cida.usgs.gov/enddat/DataList.jsp</t>
    </r>
    <r>
      <rPr>
        <b/>
        <sz val="11"/>
        <color theme="1"/>
        <rFont val="Calibri"/>
        <family val="2"/>
        <scheme val="minor"/>
      </rPr>
      <t>)</t>
    </r>
    <r>
      <rPr>
        <sz val="11"/>
        <color theme="1"/>
        <rFont val="Calibri"/>
        <family val="2"/>
        <scheme val="minor"/>
      </rPr>
      <t xml:space="preserve">.                                                                                                                                                                                                                     -- </t>
    </r>
    <r>
      <rPr>
        <u/>
        <sz val="11"/>
        <color theme="1"/>
        <rFont val="Calibri"/>
        <family val="2"/>
        <scheme val="minor"/>
      </rPr>
      <t>Note</t>
    </r>
    <r>
      <rPr>
        <sz val="11"/>
        <color theme="1"/>
        <rFont val="Calibri"/>
        <family val="2"/>
        <scheme val="minor"/>
      </rPr>
      <t xml:space="preserve">:  You can create your own list of </t>
    </r>
    <r>
      <rPr>
        <b/>
        <sz val="11"/>
        <color theme="1"/>
        <rFont val="Calibri"/>
        <family val="2"/>
        <scheme val="minor"/>
      </rPr>
      <t>Year(s)</t>
    </r>
    <r>
      <rPr>
        <sz val="11"/>
        <color theme="1"/>
        <rFont val="Calibri"/>
        <family val="2"/>
        <scheme val="minor"/>
      </rPr>
      <t xml:space="preserve">, but this list </t>
    </r>
    <r>
      <rPr>
        <u/>
        <sz val="11"/>
        <color theme="1"/>
        <rFont val="Calibri"/>
        <family val="2"/>
        <scheme val="minor"/>
      </rPr>
      <t>must</t>
    </r>
    <r>
      <rPr>
        <sz val="11"/>
        <color theme="1"/>
        <rFont val="Calibri"/>
        <family val="2"/>
        <scheme val="minor"/>
      </rPr>
      <t xml:space="preserve"> remain in </t>
    </r>
    <r>
      <rPr>
        <i/>
        <sz val="11"/>
        <color theme="1"/>
        <rFont val="Calibri"/>
        <family val="2"/>
        <scheme val="minor"/>
      </rPr>
      <t>Alpha-Numeric</t>
    </r>
    <r>
      <rPr>
        <sz val="11"/>
        <color theme="1"/>
        <rFont val="Calibri"/>
        <family val="2"/>
        <scheme val="minor"/>
      </rPr>
      <t xml:space="preserve"> order (e.g., '2010-12', '2010-15', 2010, 2011, 2012, '2013-15', 2013...).  </t>
    </r>
  </si>
  <si>
    <t>Hydro-Meteorological Variables:</t>
  </si>
  <si>
    <t>Significant Wave Height (m) -- NOAA Great Lakes Coastal Information System</t>
  </si>
  <si>
    <t>Significant Wave Height, 3-hour average (m) -- NOAA Great Lakes Coastal Information System</t>
  </si>
  <si>
    <t>Significant Wave Height, 3-hour maximum (m) -- NOAA Great Lakes Coastal Information System</t>
  </si>
  <si>
    <t>Significant Wave Height, 6-hour average (m) -- NOAA Great Lakes Coastal Information System</t>
  </si>
  <si>
    <t>Significant Wave Height, 6-hour maximum (m) -- NOAA Great Lakes Coastal Information System</t>
  </si>
  <si>
    <t>Significant Wave Height, 12-hour average (m) -- NOAA Great Lakes Coastal Information System</t>
  </si>
  <si>
    <t>Significant Wave Height, 12-hour maximum (m) -- NOAA Great Lakes Coastal Information System</t>
  </si>
  <si>
    <t>Significant Wave Height, 24-hour average (m) -- NOAA Great Lakes Coastal Information System</t>
  </si>
  <si>
    <t>Significant Wave Height, 24-hour maximum (m) -- NOAA Great Lakes Coastal Information System</t>
  </si>
  <si>
    <t>Parallel [along-shore] Wave Magnitude (m) -- NOAA Great Lakes Coastal Information System</t>
  </si>
  <si>
    <t>Perpendicular Wave Magnitude (m) -- NOAA Great Lakes Coastal Information System</t>
  </si>
  <si>
    <t>Parallel [along-shore] Wave Magnitude, 3-hour average (m) -- NOAA Great Lakes Coastal Information System</t>
  </si>
  <si>
    <t>Perpendicular Wave Magnitude, , 3-hour average (m) -- NOAA Great Lakes Coastal Information System</t>
  </si>
  <si>
    <t>Parallel [along-shore] Wave Magnitude, 6-hour average (m) -- NOAA Great Lakes Coastal Information System</t>
  </si>
  <si>
    <t>Perpendicular Wave Magnitude, 6-hour average (m) -- NOAA Great Lakes Coastal Information System</t>
  </si>
  <si>
    <t>Parallel [along-shore] Wave Magnitude, 12-hour average (m) -- NOAA Great Lakes Coastal Information System</t>
  </si>
  <si>
    <t>Perpendicular Wave Magnitude, 12-hour average (m) -- NOAA Great Lakes Coastal Information System</t>
  </si>
  <si>
    <t>Parallel [along-shore] Wave Magnitude, 24-hour average (m) -- NOAA Great Lakes Coastal Information System</t>
  </si>
  <si>
    <t>Perpendicular Wave Magnitude, 24-hour average (m) -- NOAA Great Lakes Coastal Information System</t>
  </si>
  <si>
    <t>Parallel [along-shore] Wind Velocity  (m/second) -- NOAA Great Lakes Coastal Information System</t>
  </si>
  <si>
    <t>Parallel [along-shore] Wind Velocity, 3-hour average (m/second) -- NOAA Great Lakes Coastal Information System</t>
  </si>
  <si>
    <t>Parallel [along-shore] Wind Velocity, 6-hour average (m/second) -- NOAA Great Lakes Coastal Information System</t>
  </si>
  <si>
    <t>Parallel [along-shore] Wind Velocity, 12-hour average (m/second) -- NOAA Great Lakes Coastal Information System</t>
  </si>
  <si>
    <t>Parallel [along-shore] Wind Velocity, 24-hour average (m/second) -- NOAA Great Lakes Coastal Information System</t>
  </si>
  <si>
    <r>
      <t xml:space="preserve">Accessing Online Hydro-Meteorological Data for 'Virtual Beach' Models (1.2) </t>
    </r>
    <r>
      <rPr>
        <i/>
        <u/>
        <sz val="16"/>
        <color rgb="FF0000FF"/>
        <rFont val="Calibri"/>
        <family val="2"/>
        <scheme val="minor"/>
      </rPr>
      <t>www.seagrant.wisc.edu/VirtualBeach/#Training</t>
    </r>
  </si>
  <si>
    <t>http://www.seagrant.wisc.edu/VirtualBeach/#Training</t>
  </si>
  <si>
    <r>
      <t xml:space="preserve">This worksheet is intended for users of the </t>
    </r>
    <r>
      <rPr>
        <i/>
        <sz val="11"/>
        <color theme="1"/>
        <rFont val="Calibri"/>
        <family val="2"/>
        <scheme val="minor"/>
      </rPr>
      <t>Virtual Beach</t>
    </r>
    <r>
      <rPr>
        <sz val="11"/>
        <color theme="1"/>
        <rFont val="Calibri"/>
        <family val="2"/>
        <scheme val="minor"/>
      </rPr>
      <t xml:space="preserve"> (VB) desktop software; to help them efficiently develop Internet URL's to download time/location-specific data on explanatory variables for beach water-quality models (e.g., rainfall, tributary discharge, water temperature, wind, waves, and surface currents)  via the </t>
    </r>
    <r>
      <rPr>
        <i/>
        <sz val="11"/>
        <color theme="1"/>
        <rFont val="Calibri"/>
        <family val="2"/>
        <scheme val="minor"/>
      </rPr>
      <t>Environmental Data Discovery and Transformation</t>
    </r>
    <r>
      <rPr>
        <sz val="11"/>
        <color theme="1"/>
        <rFont val="Calibri"/>
        <family val="2"/>
        <scheme val="minor"/>
      </rPr>
      <t xml:space="preserve"> (EnDDaT) portal.  Models developed with VB and EnDDaT can be used to inform decisions on:  </t>
    </r>
    <r>
      <rPr>
        <sz val="5"/>
        <color theme="1"/>
        <rFont val="Calibri"/>
        <family val="2"/>
        <scheme val="minor"/>
      </rPr>
      <t xml:space="preserve">      </t>
    </r>
    <r>
      <rPr>
        <sz val="11"/>
        <color theme="1"/>
        <rFont val="Calibri"/>
        <family val="2"/>
        <scheme val="minor"/>
      </rPr>
      <t xml:space="preserve">  
          •  Whether to issue (or lift) swim advisories/closures on a given day
          •  What type of lab test (if any) to run on a given day
          •  Where and how to prioritize long-term remediation efforts</t>
    </r>
  </si>
  <si>
    <t>2009-12</t>
  </si>
  <si>
    <t>2013-16</t>
  </si>
  <si>
    <t>Number of variables selected</t>
  </si>
  <si>
    <t>Step 1. Open file from WI Beach Health with data
Step 2. Delete all columns but date and time
Step 3. Format to be "dd/mm/yyyy hh:mm"
Step 4. Save as a text file and close
Step 5. Open a new Excel file
Step 6. Change first column cells to "Text" format
Step 7. Open the text file in a notepad/word pad and copy entire column
Step 8. Paste data into the new Excel file
Step 9. Create Formula =CONCATENATE(A1," CDT") in cell B2
Step 10. Copy and paste column B as text in the same cells.
Step 11. Delete column A. Save as a text file</t>
  </si>
  <si>
    <t xml:space="preserve"> </t>
  </si>
  <si>
    <t>Surface Current Direction (0-359 deg) -- NOAA Great Lakes Coastal Information System</t>
  </si>
  <si>
    <t>Surface Current Velocity (m/second) -- NOAA Great Lakes Coastal Information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</si>
</sst>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0" x14ac:knownFonts="1">
    <font>
      <sz val="11"/>
      <color theme="1"/>
      <name val="Calibri"/>
      <family val="2"/>
      <scheme val="minor"/>
    </font>
    <font>
      <sz val="11"/>
      <color indexed="8"/>
      <name val="Calibri"/>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b/>
      <sz val="11"/>
      <color theme="1"/>
      <name val="Calibri"/>
      <family val="2"/>
      <scheme val="minor"/>
    </font>
    <font>
      <sz val="11"/>
      <color theme="3" tint="0.39997558519241921"/>
      <name val="Calibri"/>
      <family val="2"/>
      <scheme val="minor"/>
    </font>
    <font>
      <sz val="11"/>
      <name val="Calibri"/>
      <family val="2"/>
      <scheme val="minor"/>
    </font>
    <font>
      <sz val="11"/>
      <color rgb="FF000000"/>
      <name val="Calibri"/>
      <family val="2"/>
      <scheme val="minor"/>
    </font>
    <font>
      <u/>
      <sz val="10"/>
      <color indexed="12"/>
      <name val="Arial"/>
      <family val="2"/>
    </font>
    <font>
      <sz val="11"/>
      <color theme="0" tint="-0.499984740745262"/>
      <name val="Calibri"/>
      <family val="2"/>
      <scheme val="minor"/>
    </font>
    <font>
      <b/>
      <sz val="11"/>
      <name val="Calibri"/>
      <family val="2"/>
      <scheme val="minor"/>
    </font>
    <font>
      <b/>
      <sz val="11"/>
      <color theme="3" tint="0.39997558519241921"/>
      <name val="Calibri"/>
      <family val="2"/>
      <scheme val="minor"/>
    </font>
    <font>
      <b/>
      <sz val="11"/>
      <color theme="0" tint="-0.499984740745262"/>
      <name val="Calibri"/>
      <family val="2"/>
      <scheme val="minor"/>
    </font>
    <font>
      <b/>
      <sz val="11"/>
      <color rgb="FF0070C0"/>
      <name val="Calibri"/>
      <family val="2"/>
      <scheme val="minor"/>
    </font>
    <font>
      <b/>
      <i/>
      <sz val="16"/>
      <color theme="1"/>
      <name val="Calibri"/>
      <family val="2"/>
      <scheme val="minor"/>
    </font>
    <font>
      <u/>
      <sz val="11"/>
      <color theme="10"/>
      <name val="Calibri"/>
      <family val="2"/>
      <scheme val="minor"/>
    </font>
    <font>
      <b/>
      <u/>
      <sz val="11"/>
      <color theme="10"/>
      <name val="Calibri"/>
      <family val="2"/>
      <scheme val="minor"/>
    </font>
    <font>
      <sz val="11"/>
      <color rgb="FFFF0000"/>
      <name val="Calibri"/>
      <family val="2"/>
      <scheme val="minor"/>
    </font>
    <font>
      <b/>
      <sz val="11"/>
      <color rgb="FFFF0000"/>
      <name val="Calibri"/>
      <family val="2"/>
      <scheme val="minor"/>
    </font>
    <font>
      <b/>
      <u/>
      <sz val="11"/>
      <color rgb="FF0000FF"/>
      <name val="Calibri"/>
      <family val="2"/>
      <scheme val="minor"/>
    </font>
    <font>
      <u/>
      <sz val="11"/>
      <color rgb="FF0000FF"/>
      <name val="Calibri"/>
      <family val="2"/>
      <scheme val="minor"/>
    </font>
    <font>
      <i/>
      <sz val="11"/>
      <color theme="1"/>
      <name val="Calibri"/>
      <family val="2"/>
      <scheme val="minor"/>
    </font>
    <font>
      <sz val="11"/>
      <color theme="10"/>
      <name val="Calibri"/>
      <family val="2"/>
      <scheme val="minor"/>
    </font>
    <font>
      <u/>
      <sz val="11"/>
      <name val="Calibri"/>
      <family val="2"/>
      <scheme val="minor"/>
    </font>
    <font>
      <b/>
      <u/>
      <sz val="11"/>
      <name val="Calibri"/>
      <family val="2"/>
      <scheme val="minor"/>
    </font>
    <font>
      <i/>
      <u/>
      <sz val="16"/>
      <color rgb="FF0000FF"/>
      <name val="Calibri"/>
      <family val="2"/>
      <scheme val="minor"/>
    </font>
    <font>
      <b/>
      <sz val="16"/>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
      <name val="Calibri"/>
      <family val="2"/>
      <scheme val="minor"/>
    </font>
    <font>
      <vertAlign val="superscript"/>
      <sz val="11"/>
      <color theme="10"/>
      <name val="Calibri"/>
      <family val="2"/>
      <scheme val="minor"/>
    </font>
    <font>
      <b/>
      <u/>
      <sz val="11"/>
      <color rgb="FFFF0000"/>
      <name val="Calibri"/>
      <family val="2"/>
      <scheme val="minor"/>
    </font>
    <font>
      <sz val="5"/>
      <color theme="1"/>
      <name val="Calibri"/>
      <family val="2"/>
      <scheme val="minor"/>
    </font>
    <font>
      <b/>
      <sz val="10"/>
      <color theme="0" tint="-0.499984740745262"/>
      <name val="Segoe UI"/>
      <family val="2"/>
    </font>
    <font>
      <b/>
      <sz val="14"/>
      <color rgb="FF0070C0"/>
      <name val="Calibri"/>
      <family val="2"/>
      <scheme val="minor"/>
    </font>
    <font>
      <sz val="10"/>
      <color rgb="FF808080"/>
      <name val="Segoe UI"/>
      <family val="2"/>
    </font>
    <font>
      <sz val="9"/>
      <color rgb="FF0070C0"/>
      <name val="MS Gothic"/>
      <family val="3"/>
    </font>
    <font>
      <sz val="9"/>
      <color rgb="FF0070C0"/>
      <name val="MS UI Gothic"/>
      <family val="2"/>
    </font>
    <font>
      <b/>
      <sz val="12"/>
      <color rgb="FFFF9933"/>
      <name val="Calibri"/>
      <family val="2"/>
      <scheme val="minor"/>
    </font>
    <font>
      <b/>
      <sz val="12"/>
      <color rgb="FFFF9933"/>
      <name val="Calibri"/>
      <family val="2"/>
    </font>
    <font>
      <b/>
      <vertAlign val="superscript"/>
      <sz val="11"/>
      <color theme="10"/>
      <name val="Calibri"/>
      <family val="2"/>
      <scheme val="minor"/>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FFCC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11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0" fillId="0" borderId="0"/>
    <xf numFmtId="0" fontId="20"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 fillId="0" borderId="0"/>
    <xf numFmtId="0" fontId="1" fillId="23" borderId="7" applyNumberFormat="0" applyFont="0" applyAlignment="0" applyProtection="0"/>
    <xf numFmtId="0" fontId="32" fillId="0" borderId="0" applyNumberFormat="0" applyFill="0" applyBorder="0" applyAlignment="0" applyProtection="0"/>
    <xf numFmtId="0" fontId="44" fillId="0" borderId="0" applyNumberFormat="0" applyFill="0" applyBorder="0" applyAlignment="0" applyProtection="0"/>
    <xf numFmtId="0" fontId="45" fillId="0" borderId="31" applyNumberFormat="0" applyFill="0" applyAlignment="0" applyProtection="0"/>
    <xf numFmtId="0" fontId="46" fillId="0" borderId="32" applyNumberFormat="0" applyFill="0" applyAlignment="0" applyProtection="0"/>
    <xf numFmtId="0" fontId="47" fillId="0" borderId="33" applyNumberFormat="0" applyFill="0" applyAlignment="0" applyProtection="0"/>
    <xf numFmtId="0" fontId="47" fillId="0" borderId="0" applyNumberFormat="0" applyFill="0" applyBorder="0" applyAlignment="0" applyProtection="0"/>
    <xf numFmtId="0" fontId="48" fillId="28" borderId="0" applyNumberFormat="0" applyBorder="0" applyAlignment="0" applyProtection="0"/>
    <xf numFmtId="0" fontId="49" fillId="29" borderId="0" applyNumberFormat="0" applyBorder="0" applyAlignment="0" applyProtection="0"/>
    <xf numFmtId="0" fontId="50" fillId="30" borderId="0" applyNumberFormat="0" applyBorder="0" applyAlignment="0" applyProtection="0"/>
    <xf numFmtId="0" fontId="51" fillId="31" borderId="34" applyNumberFormat="0" applyAlignment="0" applyProtection="0"/>
    <xf numFmtId="0" fontId="52" fillId="32" borderId="35" applyNumberFormat="0" applyAlignment="0" applyProtection="0"/>
    <xf numFmtId="0" fontId="53" fillId="32" borderId="34" applyNumberFormat="0" applyAlignment="0" applyProtection="0"/>
    <xf numFmtId="0" fontId="54" fillId="0" borderId="36" applyNumberFormat="0" applyFill="0" applyAlignment="0" applyProtection="0"/>
    <xf numFmtId="0" fontId="55" fillId="33" borderId="37" applyNumberFormat="0" applyAlignment="0" applyProtection="0"/>
    <xf numFmtId="0" fontId="34" fillId="0" borderId="0" applyNumberFormat="0" applyFill="0" applyBorder="0" applyAlignment="0" applyProtection="0"/>
    <xf numFmtId="0" fontId="20" fillId="34" borderId="38" applyNumberFormat="0" applyFont="0" applyAlignment="0" applyProtection="0"/>
    <xf numFmtId="0" fontId="56" fillId="0" borderId="0" applyNumberFormat="0" applyFill="0" applyBorder="0" applyAlignment="0" applyProtection="0"/>
    <xf numFmtId="0" fontId="21" fillId="0" borderId="39" applyNumberFormat="0" applyFill="0" applyAlignment="0" applyProtection="0"/>
    <xf numFmtId="0" fontId="57" fillId="35" borderId="0" applyNumberFormat="0" applyBorder="0" applyAlignment="0" applyProtection="0"/>
    <xf numFmtId="0" fontId="20" fillId="36" borderId="0" applyNumberFormat="0" applyBorder="0" applyAlignment="0" applyProtection="0"/>
    <xf numFmtId="0" fontId="20" fillId="37" borderId="0" applyNumberFormat="0" applyBorder="0" applyAlignment="0" applyProtection="0"/>
    <xf numFmtId="0" fontId="57" fillId="38" borderId="0" applyNumberFormat="0" applyBorder="0" applyAlignment="0" applyProtection="0"/>
    <xf numFmtId="0" fontId="57" fillId="39" borderId="0" applyNumberFormat="0" applyBorder="0" applyAlignment="0" applyProtection="0"/>
    <xf numFmtId="0" fontId="20" fillId="40" borderId="0" applyNumberFormat="0" applyBorder="0" applyAlignment="0" applyProtection="0"/>
    <xf numFmtId="0" fontId="20" fillId="41" borderId="0" applyNumberFormat="0" applyBorder="0" applyAlignment="0" applyProtection="0"/>
    <xf numFmtId="0" fontId="57" fillId="42" borderId="0" applyNumberFormat="0" applyBorder="0" applyAlignment="0" applyProtection="0"/>
    <xf numFmtId="0" fontId="57" fillId="43"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57" fillId="46" borderId="0" applyNumberFormat="0" applyBorder="0" applyAlignment="0" applyProtection="0"/>
    <xf numFmtId="0" fontId="57" fillId="47" borderId="0" applyNumberFormat="0" applyBorder="0" applyAlignment="0" applyProtection="0"/>
    <xf numFmtId="0" fontId="20" fillId="48" borderId="0" applyNumberFormat="0" applyBorder="0" applyAlignment="0" applyProtection="0"/>
    <xf numFmtId="0" fontId="20" fillId="49" borderId="0" applyNumberFormat="0" applyBorder="0" applyAlignment="0" applyProtection="0"/>
    <xf numFmtId="0" fontId="57" fillId="50" borderId="0" applyNumberFormat="0" applyBorder="0" applyAlignment="0" applyProtection="0"/>
    <xf numFmtId="0" fontId="57" fillId="51" borderId="0" applyNumberFormat="0" applyBorder="0" applyAlignment="0" applyProtection="0"/>
    <xf numFmtId="0" fontId="20" fillId="52" borderId="0" applyNumberFormat="0" applyBorder="0" applyAlignment="0" applyProtection="0"/>
    <xf numFmtId="0" fontId="20" fillId="53" borderId="0" applyNumberFormat="0" applyBorder="0" applyAlignment="0" applyProtection="0"/>
    <xf numFmtId="0" fontId="57" fillId="54" borderId="0" applyNumberFormat="0" applyBorder="0" applyAlignment="0" applyProtection="0"/>
    <xf numFmtId="0" fontId="57" fillId="55" borderId="0" applyNumberFormat="0" applyBorder="0" applyAlignment="0" applyProtection="0"/>
    <xf numFmtId="0" fontId="20" fillId="56" borderId="0" applyNumberFormat="0" applyBorder="0" applyAlignment="0" applyProtection="0"/>
    <xf numFmtId="0" fontId="20" fillId="57" borderId="0" applyNumberFormat="0" applyBorder="0" applyAlignment="0" applyProtection="0"/>
    <xf numFmtId="0" fontId="57" fillId="58" borderId="0" applyNumberFormat="0" applyBorder="0" applyAlignment="0" applyProtection="0"/>
  </cellStyleXfs>
  <cellXfs count="221">
    <xf numFmtId="0" fontId="0" fillId="0" borderId="0" xfId="0"/>
    <xf numFmtId="0" fontId="22" fillId="0" borderId="0" xfId="0" applyFont="1"/>
    <xf numFmtId="0" fontId="23" fillId="0" borderId="0" xfId="0" applyFont="1"/>
    <xf numFmtId="0" fontId="0" fillId="0" borderId="0" xfId="0" applyFont="1"/>
    <xf numFmtId="0" fontId="0" fillId="0" borderId="0" xfId="0" applyFont="1" applyAlignment="1">
      <alignment horizontal="center"/>
    </xf>
    <xf numFmtId="0" fontId="0" fillId="0" borderId="0" xfId="0" applyFont="1" applyAlignment="1">
      <alignment horizontal="right"/>
    </xf>
    <xf numFmtId="0" fontId="26" fillId="0" borderId="0" xfId="0" applyFont="1"/>
    <xf numFmtId="0" fontId="27" fillId="0" borderId="0" xfId="0" applyFont="1"/>
    <xf numFmtId="0" fontId="28" fillId="0" borderId="0" xfId="0" applyFont="1"/>
    <xf numFmtId="0" fontId="29" fillId="0" borderId="0" xfId="0" applyFont="1"/>
    <xf numFmtId="0" fontId="0" fillId="0" borderId="0" xfId="0" applyFont="1" applyFill="1"/>
    <xf numFmtId="0" fontId="23" fillId="0" borderId="14" xfId="0" applyFont="1" applyBorder="1" applyAlignment="1">
      <alignment horizontal="left" vertical="center"/>
    </xf>
    <xf numFmtId="0" fontId="23" fillId="0" borderId="12" xfId="0" applyFont="1" applyBorder="1" applyAlignment="1">
      <alignment horizontal="left" vertical="center"/>
    </xf>
    <xf numFmtId="0" fontId="23" fillId="0" borderId="14" xfId="0" applyFont="1" applyFill="1" applyBorder="1" applyAlignment="1">
      <alignment horizontal="left" vertical="center"/>
    </xf>
    <xf numFmtId="0" fontId="23" fillId="0" borderId="15" xfId="0" applyFont="1" applyFill="1" applyBorder="1" applyAlignment="1">
      <alignment horizontal="left" vertical="center"/>
    </xf>
    <xf numFmtId="0" fontId="23" fillId="0" borderId="15" xfId="0" applyFont="1" applyBorder="1" applyAlignment="1">
      <alignment horizontal="left" vertical="center"/>
    </xf>
    <xf numFmtId="0" fontId="0" fillId="0" borderId="14" xfId="0" applyFont="1" applyBorder="1" applyAlignment="1">
      <alignment horizontal="center"/>
    </xf>
    <xf numFmtId="0" fontId="0" fillId="0" borderId="14" xfId="0" applyFont="1" applyBorder="1"/>
    <xf numFmtId="0" fontId="23" fillId="0" borderId="21" xfId="0" applyFont="1" applyBorder="1"/>
    <xf numFmtId="0" fontId="27" fillId="25" borderId="10" xfId="0" quotePrefix="1" applyFont="1" applyFill="1" applyBorder="1" applyAlignment="1">
      <alignment horizontal="center"/>
    </xf>
    <xf numFmtId="0" fontId="27" fillId="25" borderId="23" xfId="0" quotePrefix="1" applyFont="1" applyFill="1" applyBorder="1" applyAlignment="1">
      <alignment horizontal="center"/>
    </xf>
    <xf numFmtId="0" fontId="34" fillId="0" borderId="0" xfId="0" applyFont="1" applyBorder="1"/>
    <xf numFmtId="0" fontId="35" fillId="25" borderId="19" xfId="0" quotePrefix="1" applyFont="1" applyFill="1" applyBorder="1" applyAlignment="1">
      <alignment horizontal="left" indent="4"/>
    </xf>
    <xf numFmtId="0" fontId="34" fillId="0" borderId="21" xfId="0" applyFont="1" applyBorder="1"/>
    <xf numFmtId="0" fontId="34" fillId="0" borderId="14" xfId="0" applyFont="1" applyBorder="1" applyAlignment="1">
      <alignment horizontal="right"/>
    </xf>
    <xf numFmtId="0" fontId="34" fillId="0" borderId="22" xfId="0" applyFont="1" applyBorder="1"/>
    <xf numFmtId="0" fontId="34" fillId="0" borderId="15" xfId="0" applyFont="1" applyBorder="1" applyAlignment="1">
      <alignment horizontal="right"/>
    </xf>
    <xf numFmtId="0" fontId="35" fillId="25" borderId="23" xfId="0" applyFont="1" applyFill="1" applyBorder="1" applyAlignment="1">
      <alignment horizontal="left"/>
    </xf>
    <xf numFmtId="0" fontId="35" fillId="25" borderId="18" xfId="0" applyFont="1" applyFill="1" applyBorder="1" applyAlignment="1">
      <alignment horizontal="right"/>
    </xf>
    <xf numFmtId="0" fontId="35" fillId="25" borderId="19" xfId="0" applyFont="1" applyFill="1" applyBorder="1" applyAlignment="1">
      <alignment horizontal="right"/>
    </xf>
    <xf numFmtId="0" fontId="34" fillId="0" borderId="11" xfId="0" applyFont="1" applyBorder="1"/>
    <xf numFmtId="0" fontId="34" fillId="0" borderId="14" xfId="0" applyFont="1" applyBorder="1"/>
    <xf numFmtId="0" fontId="34" fillId="0" borderId="0" xfId="0" applyFont="1" applyFill="1" applyBorder="1"/>
    <xf numFmtId="0" fontId="34" fillId="0" borderId="21" xfId="0" applyFont="1" applyFill="1" applyBorder="1"/>
    <xf numFmtId="0" fontId="34" fillId="0" borderId="13" xfId="0" applyFont="1" applyFill="1" applyBorder="1"/>
    <xf numFmtId="0" fontId="35" fillId="25" borderId="19" xfId="0" quotePrefix="1" applyFont="1" applyFill="1" applyBorder="1" applyAlignment="1">
      <alignment horizontal="right"/>
    </xf>
    <xf numFmtId="0" fontId="34" fillId="0" borderId="22" xfId="0" applyFont="1" applyFill="1" applyBorder="1"/>
    <xf numFmtId="0" fontId="34" fillId="0" borderId="15" xfId="0" applyFont="1" applyBorder="1"/>
    <xf numFmtId="0" fontId="27" fillId="25" borderId="19" xfId="0" quotePrefix="1" applyFont="1" applyFill="1" applyBorder="1" applyAlignment="1">
      <alignment horizontal="center"/>
    </xf>
    <xf numFmtId="0" fontId="27" fillId="24" borderId="16" xfId="0" applyFont="1" applyFill="1" applyBorder="1" applyAlignment="1">
      <alignment horizontal="center"/>
    </xf>
    <xf numFmtId="0" fontId="27" fillId="24" borderId="17" xfId="0" applyFont="1" applyFill="1" applyBorder="1" applyAlignment="1">
      <alignment horizontal="center"/>
    </xf>
    <xf numFmtId="0" fontId="23" fillId="0" borderId="0" xfId="0" quotePrefix="1" applyFont="1" applyBorder="1" applyAlignment="1">
      <alignment horizontal="left" indent="2"/>
    </xf>
    <xf numFmtId="0" fontId="24" fillId="0" borderId="0" xfId="0" applyFont="1" applyBorder="1" applyAlignment="1">
      <alignment horizontal="left" vertical="center"/>
    </xf>
    <xf numFmtId="0" fontId="24" fillId="0" borderId="0" xfId="0" applyFont="1" applyFill="1" applyBorder="1" applyAlignment="1">
      <alignment horizontal="left" vertical="center"/>
    </xf>
    <xf numFmtId="0" fontId="23" fillId="0" borderId="0" xfId="0" applyFont="1" applyBorder="1" applyAlignment="1">
      <alignment horizontal="left" vertical="center"/>
    </xf>
    <xf numFmtId="0" fontId="21" fillId="26" borderId="27" xfId="0" applyFont="1" applyFill="1" applyBorder="1" applyAlignment="1">
      <alignment horizontal="center"/>
    </xf>
    <xf numFmtId="0" fontId="0" fillId="24" borderId="27" xfId="0" applyFont="1" applyFill="1" applyBorder="1" applyAlignment="1">
      <alignment horizontal="left"/>
    </xf>
    <xf numFmtId="0" fontId="0" fillId="24" borderId="28" xfId="0" applyFont="1" applyFill="1" applyBorder="1" applyAlignment="1">
      <alignment horizontal="left"/>
    </xf>
    <xf numFmtId="0" fontId="23" fillId="24" borderId="27" xfId="0" applyFont="1" applyFill="1" applyBorder="1" applyAlignment="1">
      <alignment horizontal="left"/>
    </xf>
    <xf numFmtId="0" fontId="35" fillId="24" borderId="10" xfId="0" applyFont="1" applyFill="1" applyBorder="1" applyAlignment="1">
      <alignment horizontal="right"/>
    </xf>
    <xf numFmtId="0" fontId="35" fillId="24" borderId="17" xfId="0" applyFont="1" applyFill="1" applyBorder="1" applyAlignment="1">
      <alignment horizontal="right"/>
    </xf>
    <xf numFmtId="49" fontId="0" fillId="0" borderId="0" xfId="0" quotePrefix="1" applyNumberFormat="1"/>
    <xf numFmtId="0" fontId="0" fillId="0" borderId="0" xfId="0" applyAlignment="1">
      <alignment horizontal="left" vertical="top"/>
    </xf>
    <xf numFmtId="0" fontId="0" fillId="0" borderId="0" xfId="0" applyAlignment="1">
      <alignment vertical="top" wrapText="1"/>
    </xf>
    <xf numFmtId="0" fontId="0" fillId="0" borderId="0" xfId="0" applyAlignment="1">
      <alignment horizontal="left" indent="2"/>
    </xf>
    <xf numFmtId="0" fontId="32" fillId="0" borderId="0" xfId="72" applyAlignment="1">
      <alignment horizontal="left" indent="2"/>
    </xf>
    <xf numFmtId="0" fontId="0" fillId="0" borderId="0" xfId="0" applyAlignment="1">
      <alignment horizontal="left" vertical="top" indent="2"/>
    </xf>
    <xf numFmtId="0" fontId="0" fillId="0" borderId="0" xfId="0" applyAlignment="1">
      <alignment horizontal="left" indent="6"/>
    </xf>
    <xf numFmtId="0" fontId="21" fillId="0" borderId="0" xfId="0" applyFont="1"/>
    <xf numFmtId="0" fontId="34" fillId="0" borderId="12" xfId="0" applyFont="1" applyBorder="1"/>
    <xf numFmtId="0" fontId="0" fillId="0" borderId="11" xfId="0" applyFont="1" applyBorder="1" applyAlignment="1">
      <alignment horizontal="center"/>
    </xf>
    <xf numFmtId="0" fontId="0" fillId="0" borderId="0" xfId="0" quotePrefix="1" applyFont="1"/>
    <xf numFmtId="0" fontId="27" fillId="25" borderId="19" xfId="0" quotePrefix="1" applyFont="1" applyFill="1" applyBorder="1" applyAlignment="1">
      <alignment horizontal="center" vertical="center"/>
    </xf>
    <xf numFmtId="0" fontId="27" fillId="25" borderId="23" xfId="0" quotePrefix="1" applyFont="1" applyFill="1" applyBorder="1" applyAlignment="1">
      <alignment horizontal="center" vertical="center"/>
    </xf>
    <xf numFmtId="0" fontId="35" fillId="25" borderId="19" xfId="0" quotePrefix="1" applyFont="1" applyFill="1" applyBorder="1" applyAlignment="1">
      <alignment horizontal="left" vertical="center"/>
    </xf>
    <xf numFmtId="0" fontId="35" fillId="25" borderId="18" xfId="0" applyFont="1" applyFill="1" applyBorder="1" applyAlignment="1">
      <alignment horizontal="right" vertical="center"/>
    </xf>
    <xf numFmtId="0" fontId="35" fillId="25" borderId="19" xfId="0" applyFont="1" applyFill="1" applyBorder="1" applyAlignment="1">
      <alignment horizontal="right" vertical="center"/>
    </xf>
    <xf numFmtId="0" fontId="35" fillId="25" borderId="18" xfId="0" applyFont="1" applyFill="1" applyBorder="1" applyAlignment="1">
      <alignment horizontal="left" vertical="center"/>
    </xf>
    <xf numFmtId="0" fontId="0" fillId="0" borderId="0" xfId="0" applyAlignment="1">
      <alignment horizontal="left"/>
    </xf>
    <xf numFmtId="0" fontId="0" fillId="0" borderId="0" xfId="0"/>
    <xf numFmtId="0" fontId="0" fillId="0" borderId="0" xfId="0" quotePrefix="1" applyAlignment="1">
      <alignment horizontal="left" vertical="top" wrapText="1"/>
    </xf>
    <xf numFmtId="0" fontId="0" fillId="0" borderId="0" xfId="0" applyAlignment="1">
      <alignment horizontal="left" indent="5"/>
    </xf>
    <xf numFmtId="0" fontId="0" fillId="0" borderId="0" xfId="0" quotePrefix="1" applyFont="1" applyAlignment="1">
      <alignment horizontal="left" vertical="top" wrapText="1"/>
    </xf>
    <xf numFmtId="0" fontId="0" fillId="0" borderId="0" xfId="0" applyFill="1" applyAlignment="1">
      <alignment horizontal="left" vertical="top" indent="2"/>
    </xf>
    <xf numFmtId="0" fontId="21" fillId="0" borderId="0" xfId="0" applyFont="1" applyAlignment="1">
      <alignment horizontal="left" vertical="top"/>
    </xf>
    <xf numFmtId="0" fontId="0" fillId="0" borderId="0" xfId="0" quotePrefix="1" applyAlignment="1">
      <alignment horizontal="left" vertical="center" wrapText="1"/>
    </xf>
    <xf numFmtId="0" fontId="33" fillId="0" borderId="28" xfId="72" quotePrefix="1" applyFont="1" applyBorder="1" applyAlignment="1">
      <alignment horizontal="center"/>
    </xf>
    <xf numFmtId="0" fontId="0" fillId="0" borderId="0" xfId="0"/>
    <xf numFmtId="0" fontId="0" fillId="24" borderId="40" xfId="0" applyFont="1" applyFill="1" applyBorder="1" applyAlignment="1">
      <alignment horizontal="left"/>
    </xf>
    <xf numFmtId="0" fontId="0" fillId="24" borderId="41" xfId="0" applyFont="1" applyFill="1" applyBorder="1" applyAlignment="1">
      <alignment horizontal="left"/>
    </xf>
    <xf numFmtId="0" fontId="30" fillId="25" borderId="20" xfId="72" quotePrefix="1" applyFont="1" applyFill="1" applyBorder="1" applyAlignment="1">
      <alignment horizontal="center"/>
    </xf>
    <xf numFmtId="0" fontId="34" fillId="0" borderId="23" xfId="0" quotePrefix="1" applyFont="1" applyFill="1" applyBorder="1" applyAlignment="1">
      <alignment horizontal="center"/>
    </xf>
    <xf numFmtId="0" fontId="35" fillId="25" borderId="23" xfId="0" applyFont="1" applyFill="1" applyBorder="1" applyAlignment="1">
      <alignment horizontal="right"/>
    </xf>
    <xf numFmtId="0" fontId="34" fillId="0" borderId="0" xfId="0" applyFont="1" applyBorder="1" applyAlignment="1">
      <alignment horizontal="right"/>
    </xf>
    <xf numFmtId="0" fontId="34" fillId="0" borderId="13" xfId="0" applyFont="1" applyBorder="1" applyAlignment="1">
      <alignment horizontal="right"/>
    </xf>
    <xf numFmtId="0" fontId="32" fillId="0" borderId="0" xfId="72" applyFill="1" applyAlignment="1">
      <alignment horizontal="left" indent="2"/>
    </xf>
    <xf numFmtId="0" fontId="34" fillId="0" borderId="20" xfId="0" applyFont="1" applyBorder="1"/>
    <xf numFmtId="0" fontId="34" fillId="0" borderId="11" xfId="0" applyFont="1" applyBorder="1" applyAlignment="1">
      <alignment horizontal="right"/>
    </xf>
    <xf numFmtId="0" fontId="34" fillId="0" borderId="0" xfId="0" applyFont="1" applyBorder="1" applyAlignment="1">
      <alignment horizontal="right"/>
    </xf>
    <xf numFmtId="0" fontId="34" fillId="0" borderId="11" xfId="0" applyFont="1" applyBorder="1" applyAlignment="1">
      <alignment horizontal="right"/>
    </xf>
    <xf numFmtId="0" fontId="34" fillId="0" borderId="13" xfId="0" applyFont="1" applyBorder="1" applyAlignment="1">
      <alignment horizontal="right"/>
    </xf>
    <xf numFmtId="0" fontId="34" fillId="0" borderId="23" xfId="0" quotePrefix="1" applyFont="1" applyFill="1" applyBorder="1" applyAlignment="1">
      <alignment horizontal="center"/>
    </xf>
    <xf numFmtId="0" fontId="0" fillId="0" borderId="0" xfId="0" applyAlignment="1">
      <alignment wrapText="1"/>
    </xf>
    <xf numFmtId="0" fontId="0" fillId="0" borderId="0" xfId="0" applyFont="1" applyAlignment="1">
      <alignment horizontal="left" vertical="top"/>
    </xf>
    <xf numFmtId="0" fontId="0" fillId="0" borderId="29" xfId="0" applyFont="1" applyBorder="1" applyAlignment="1">
      <alignment horizontal="center"/>
    </xf>
    <xf numFmtId="0" fontId="0" fillId="0" borderId="30" xfId="0" applyFont="1" applyBorder="1" applyAlignment="1">
      <alignment horizontal="left"/>
    </xf>
    <xf numFmtId="0" fontId="34" fillId="0" borderId="13" xfId="0" applyFont="1" applyBorder="1" applyAlignment="1">
      <alignment horizontal="right"/>
    </xf>
    <xf numFmtId="0" fontId="35" fillId="25" borderId="23" xfId="0" quotePrefix="1" applyFont="1" applyFill="1" applyBorder="1" applyAlignment="1">
      <alignment horizontal="center" vertical="center"/>
    </xf>
    <xf numFmtId="0" fontId="35" fillId="25" borderId="18" xfId="0" quotePrefix="1" applyFont="1" applyFill="1" applyBorder="1" applyAlignment="1">
      <alignment horizontal="center" vertical="center"/>
    </xf>
    <xf numFmtId="0" fontId="35" fillId="25" borderId="19" xfId="0" quotePrefix="1" applyFont="1" applyFill="1" applyBorder="1" applyAlignment="1">
      <alignment horizontal="center" vertical="center"/>
    </xf>
    <xf numFmtId="49" fontId="40" fillId="0" borderId="20" xfId="72" quotePrefix="1" applyNumberFormat="1" applyFont="1" applyFill="1" applyBorder="1" applyAlignment="1">
      <alignment horizontal="left"/>
    </xf>
    <xf numFmtId="49" fontId="40" fillId="0" borderId="12" xfId="72" quotePrefix="1" applyNumberFormat="1" applyFont="1" applyFill="1" applyBorder="1" applyAlignment="1">
      <alignment horizontal="left"/>
    </xf>
    <xf numFmtId="1" fontId="35" fillId="24" borderId="43" xfId="0" applyNumberFormat="1" applyFont="1" applyFill="1" applyBorder="1" applyAlignment="1">
      <alignment horizontal="left"/>
    </xf>
    <xf numFmtId="1" fontId="35" fillId="24" borderId="44" xfId="0" applyNumberFormat="1" applyFont="1" applyFill="1" applyBorder="1" applyAlignment="1">
      <alignment horizontal="left"/>
    </xf>
    <xf numFmtId="1" fontId="35" fillId="24" borderId="45" xfId="0" applyNumberFormat="1" applyFont="1" applyFill="1" applyBorder="1" applyAlignment="1">
      <alignment horizontal="left"/>
    </xf>
    <xf numFmtId="49" fontId="23" fillId="0" borderId="21" xfId="0" quotePrefix="1" applyNumberFormat="1" applyFont="1" applyFill="1" applyBorder="1" applyAlignment="1">
      <alignment horizontal="left"/>
    </xf>
    <xf numFmtId="49" fontId="23" fillId="0" borderId="14" xfId="0" quotePrefix="1" applyNumberFormat="1" applyFont="1" applyFill="1" applyBorder="1" applyAlignment="1">
      <alignment horizontal="left"/>
    </xf>
    <xf numFmtId="0" fontId="23" fillId="24" borderId="23" xfId="0" applyFont="1" applyFill="1" applyBorder="1" applyAlignment="1">
      <alignment horizontal="left"/>
    </xf>
    <xf numFmtId="0" fontId="23" fillId="24" borderId="18" xfId="0" applyFont="1" applyFill="1" applyBorder="1" applyAlignment="1">
      <alignment horizontal="left"/>
    </xf>
    <xf numFmtId="0" fontId="23" fillId="24" borderId="19" xfId="0" applyFont="1" applyFill="1" applyBorder="1" applyAlignment="1">
      <alignment horizontal="left"/>
    </xf>
    <xf numFmtId="49" fontId="39" fillId="0" borderId="21" xfId="72" quotePrefix="1" applyNumberFormat="1" applyFont="1" applyFill="1" applyBorder="1" applyAlignment="1">
      <alignment horizontal="left"/>
    </xf>
    <xf numFmtId="49" fontId="39" fillId="0" borderId="14" xfId="72" quotePrefix="1" applyNumberFormat="1" applyFont="1" applyFill="1" applyBorder="1" applyAlignment="1">
      <alignment horizontal="left"/>
    </xf>
    <xf numFmtId="1" fontId="23" fillId="24" borderId="23" xfId="0" applyNumberFormat="1" applyFont="1" applyFill="1" applyBorder="1" applyAlignment="1">
      <alignment horizontal="left" indent="1"/>
    </xf>
    <xf numFmtId="1" fontId="23" fillId="24" borderId="18" xfId="0" applyNumberFormat="1" applyFont="1" applyFill="1" applyBorder="1" applyAlignment="1">
      <alignment horizontal="left" indent="1"/>
    </xf>
    <xf numFmtId="1" fontId="23" fillId="24" borderId="19" xfId="0" applyNumberFormat="1" applyFont="1" applyFill="1" applyBorder="1" applyAlignment="1">
      <alignment horizontal="left" indent="1"/>
    </xf>
    <xf numFmtId="49" fontId="23" fillId="0" borderId="21" xfId="0" quotePrefix="1" applyNumberFormat="1" applyFont="1" applyBorder="1" applyAlignment="1">
      <alignment horizontal="left"/>
    </xf>
    <xf numFmtId="49" fontId="23" fillId="0" borderId="14" xfId="0" quotePrefix="1" applyNumberFormat="1" applyFont="1" applyBorder="1" applyAlignment="1">
      <alignment horizontal="left"/>
    </xf>
    <xf numFmtId="0" fontId="35" fillId="24" borderId="23" xfId="0" applyFont="1" applyFill="1" applyBorder="1" applyAlignment="1">
      <alignment horizontal="left"/>
    </xf>
    <xf numFmtId="0" fontId="35" fillId="24" borderId="18" xfId="0" applyFont="1" applyFill="1" applyBorder="1" applyAlignment="1">
      <alignment horizontal="left"/>
    </xf>
    <xf numFmtId="0" fontId="35" fillId="24" borderId="19" xfId="0" applyFont="1" applyFill="1" applyBorder="1" applyAlignment="1">
      <alignment horizontal="left"/>
    </xf>
    <xf numFmtId="49" fontId="40" fillId="0" borderId="21" xfId="72" quotePrefix="1" applyNumberFormat="1" applyFont="1" applyFill="1" applyBorder="1" applyAlignment="1">
      <alignment horizontal="left"/>
    </xf>
    <xf numFmtId="49" fontId="40" fillId="0" borderId="14" xfId="72" quotePrefix="1" applyNumberFormat="1" applyFont="1" applyFill="1" applyBorder="1" applyAlignment="1">
      <alignment horizontal="left"/>
    </xf>
    <xf numFmtId="0" fontId="23" fillId="24" borderId="23" xfId="0" applyFont="1" applyFill="1" applyBorder="1" applyAlignment="1">
      <alignment horizontal="left" indent="1"/>
    </xf>
    <xf numFmtId="0" fontId="23" fillId="24" borderId="18" xfId="0" applyFont="1" applyFill="1" applyBorder="1" applyAlignment="1">
      <alignment horizontal="left" indent="1"/>
    </xf>
    <xf numFmtId="0" fontId="23" fillId="24" borderId="19" xfId="0" applyFont="1" applyFill="1" applyBorder="1" applyAlignment="1">
      <alignment horizontal="left" indent="1"/>
    </xf>
    <xf numFmtId="19" fontId="23" fillId="24" borderId="23" xfId="0" quotePrefix="1" applyNumberFormat="1" applyFont="1" applyFill="1" applyBorder="1" applyAlignment="1">
      <alignment horizontal="left" indent="1"/>
    </xf>
    <xf numFmtId="19" fontId="23" fillId="24" borderId="18" xfId="0" quotePrefix="1" applyNumberFormat="1" applyFont="1" applyFill="1" applyBorder="1" applyAlignment="1">
      <alignment horizontal="left" indent="1"/>
    </xf>
    <xf numFmtId="19" fontId="23" fillId="24" borderId="19" xfId="0" quotePrefix="1" applyNumberFormat="1" applyFont="1" applyFill="1" applyBorder="1" applyAlignment="1">
      <alignment horizontal="left" indent="1"/>
    </xf>
    <xf numFmtId="49" fontId="31" fillId="0" borderId="20" xfId="0" applyNumberFormat="1" applyFont="1" applyBorder="1" applyAlignment="1">
      <alignment horizontal="center" wrapText="1"/>
    </xf>
    <xf numFmtId="49" fontId="31" fillId="0" borderId="11" xfId="0" applyNumberFormat="1" applyFont="1" applyBorder="1" applyAlignment="1">
      <alignment horizontal="center" wrapText="1"/>
    </xf>
    <xf numFmtId="49" fontId="31" fillId="0" borderId="42" xfId="0" applyNumberFormat="1" applyFont="1" applyBorder="1" applyAlignment="1">
      <alignment horizontal="center" wrapText="1"/>
    </xf>
    <xf numFmtId="0" fontId="43" fillId="24" borderId="30" xfId="0" quotePrefix="1" applyFont="1" applyFill="1" applyBorder="1" applyAlignment="1">
      <alignment horizontal="center" vertical="center"/>
    </xf>
    <xf numFmtId="0" fontId="43" fillId="24" borderId="29" xfId="0" quotePrefix="1" applyFont="1" applyFill="1" applyBorder="1" applyAlignment="1">
      <alignment horizontal="center" vertical="center"/>
    </xf>
    <xf numFmtId="0" fontId="41" fillId="25" borderId="23" xfId="72" quotePrefix="1" applyFont="1" applyFill="1" applyBorder="1" applyAlignment="1">
      <alignment horizontal="left"/>
    </xf>
    <xf numFmtId="0" fontId="41" fillId="25" borderId="48" xfId="72" quotePrefix="1" applyFont="1" applyFill="1" applyBorder="1" applyAlignment="1">
      <alignment horizontal="left"/>
    </xf>
    <xf numFmtId="0" fontId="27" fillId="27" borderId="30" xfId="0" applyFont="1" applyFill="1" applyBorder="1" applyAlignment="1">
      <alignment horizontal="left"/>
    </xf>
    <xf numFmtId="0" fontId="27" fillId="27" borderId="25" xfId="0" applyFont="1" applyFill="1" applyBorder="1" applyAlignment="1">
      <alignment horizontal="left"/>
    </xf>
    <xf numFmtId="0" fontId="27" fillId="27" borderId="29" xfId="0" applyFont="1" applyFill="1" applyBorder="1" applyAlignment="1">
      <alignment horizontal="left"/>
    </xf>
    <xf numFmtId="49" fontId="41" fillId="26" borderId="46" xfId="72" quotePrefix="1" applyNumberFormat="1" applyFont="1" applyFill="1" applyBorder="1" applyAlignment="1">
      <alignment horizontal="center"/>
    </xf>
    <xf numFmtId="49" fontId="41" fillId="26" borderId="47" xfId="72" quotePrefix="1" applyNumberFormat="1" applyFont="1" applyFill="1" applyBorder="1" applyAlignment="1">
      <alignment horizontal="center"/>
    </xf>
    <xf numFmtId="0" fontId="35" fillId="24" borderId="23" xfId="0" applyFont="1" applyFill="1" applyBorder="1" applyAlignment="1">
      <alignment horizontal="left" indent="1"/>
    </xf>
    <xf numFmtId="0" fontId="35" fillId="24" borderId="18" xfId="0" applyFont="1" applyFill="1" applyBorder="1" applyAlignment="1">
      <alignment horizontal="left" indent="1"/>
    </xf>
    <xf numFmtId="0" fontId="35" fillId="24" borderId="19" xfId="0" applyFont="1" applyFill="1" applyBorder="1" applyAlignment="1">
      <alignment horizontal="left" indent="1"/>
    </xf>
    <xf numFmtId="49" fontId="40" fillId="0" borderId="21" xfId="72" quotePrefix="1" applyNumberFormat="1" applyFont="1" applyBorder="1" applyAlignment="1">
      <alignment horizontal="left"/>
    </xf>
    <xf numFmtId="49" fontId="40" fillId="0" borderId="14" xfId="72" quotePrefix="1" applyNumberFormat="1" applyFont="1" applyBorder="1" applyAlignment="1">
      <alignment horizontal="left"/>
    </xf>
    <xf numFmtId="1" fontId="35" fillId="24" borderId="23" xfId="0" applyNumberFormat="1" applyFont="1" applyFill="1" applyBorder="1" applyAlignment="1">
      <alignment horizontal="left" indent="1"/>
    </xf>
    <xf numFmtId="1" fontId="35" fillId="24" borderId="18" xfId="0" applyNumberFormat="1" applyFont="1" applyFill="1" applyBorder="1" applyAlignment="1">
      <alignment horizontal="left" indent="1"/>
    </xf>
    <xf numFmtId="1" fontId="35" fillId="24" borderId="19" xfId="0" applyNumberFormat="1" applyFont="1" applyFill="1" applyBorder="1" applyAlignment="1">
      <alignment horizontal="left" indent="1"/>
    </xf>
    <xf numFmtId="0" fontId="23" fillId="0" borderId="20" xfId="0" applyFont="1" applyFill="1" applyBorder="1" applyAlignment="1">
      <alignment horizontal="left"/>
    </xf>
    <xf numFmtId="0" fontId="23" fillId="0" borderId="11" xfId="0" applyFont="1" applyFill="1" applyBorder="1" applyAlignment="1">
      <alignment horizontal="left"/>
    </xf>
    <xf numFmtId="0" fontId="23" fillId="0" borderId="12" xfId="0" applyFont="1" applyFill="1" applyBorder="1" applyAlignment="1">
      <alignment horizontal="left"/>
    </xf>
    <xf numFmtId="49" fontId="23" fillId="0" borderId="0" xfId="0" quotePrefix="1" applyNumberFormat="1" applyFont="1" applyBorder="1" applyAlignment="1">
      <alignment horizontal="left"/>
    </xf>
    <xf numFmtId="0" fontId="34" fillId="0" borderId="0" xfId="0" applyFont="1" applyFill="1" applyBorder="1" applyAlignment="1">
      <alignment horizontal="right"/>
    </xf>
    <xf numFmtId="49" fontId="23" fillId="0" borderId="22" xfId="0" quotePrefix="1" applyNumberFormat="1" applyFont="1" applyBorder="1" applyAlignment="1">
      <alignment horizontal="left"/>
    </xf>
    <xf numFmtId="49" fontId="23" fillId="0" borderId="15" xfId="0" quotePrefix="1" applyNumberFormat="1" applyFont="1" applyBorder="1" applyAlignment="1">
      <alignment horizontal="left"/>
    </xf>
    <xf numFmtId="49" fontId="23" fillId="0" borderId="13" xfId="0" quotePrefix="1" applyNumberFormat="1" applyFont="1" applyBorder="1" applyAlignment="1">
      <alignment horizontal="left"/>
    </xf>
    <xf numFmtId="0" fontId="34" fillId="25" borderId="23" xfId="0" quotePrefix="1" applyFont="1" applyFill="1" applyBorder="1" applyAlignment="1">
      <alignment horizontal="center"/>
    </xf>
    <xf numFmtId="0" fontId="34" fillId="25" borderId="19" xfId="0" quotePrefix="1" applyFont="1" applyFill="1" applyBorder="1" applyAlignment="1">
      <alignment horizontal="center"/>
    </xf>
    <xf numFmtId="49" fontId="60" fillId="25" borderId="23" xfId="72" quotePrefix="1" applyNumberFormat="1" applyFont="1" applyFill="1" applyBorder="1" applyAlignment="1">
      <alignment horizontal="center"/>
    </xf>
    <xf numFmtId="49" fontId="60" fillId="25" borderId="18" xfId="72" quotePrefix="1" applyNumberFormat="1" applyFont="1" applyFill="1" applyBorder="1" applyAlignment="1">
      <alignment horizontal="center"/>
    </xf>
    <xf numFmtId="49" fontId="60" fillId="25" borderId="19" xfId="72" quotePrefix="1" applyNumberFormat="1" applyFont="1" applyFill="1" applyBorder="1" applyAlignment="1">
      <alignment horizontal="center"/>
    </xf>
    <xf numFmtId="0" fontId="34" fillId="0" borderId="23" xfId="0" quotePrefix="1" applyFont="1" applyFill="1" applyBorder="1" applyAlignment="1">
      <alignment horizontal="center"/>
    </xf>
    <xf numFmtId="0" fontId="34" fillId="0" borderId="19" xfId="0" quotePrefix="1" applyFont="1" applyFill="1" applyBorder="1" applyAlignment="1">
      <alignment horizontal="center"/>
    </xf>
    <xf numFmtId="0" fontId="34" fillId="0" borderId="18" xfId="0" quotePrefix="1" applyFont="1" applyFill="1" applyBorder="1" applyAlignment="1">
      <alignment horizontal="center"/>
    </xf>
    <xf numFmtId="0" fontId="35" fillId="24" borderId="23" xfId="0" quotePrefix="1" applyFont="1" applyFill="1" applyBorder="1" applyAlignment="1">
      <alignment horizontal="right"/>
    </xf>
    <xf numFmtId="0" fontId="35" fillId="24" borderId="19" xfId="0" quotePrefix="1" applyFont="1" applyFill="1" applyBorder="1" applyAlignment="1">
      <alignment horizontal="right"/>
    </xf>
    <xf numFmtId="0" fontId="34" fillId="0" borderId="11" xfId="0" applyFont="1" applyFill="1" applyBorder="1" applyAlignment="1">
      <alignment horizontal="right"/>
    </xf>
    <xf numFmtId="0" fontId="34" fillId="0" borderId="0" xfId="0" applyFont="1" applyBorder="1" applyAlignment="1">
      <alignment horizontal="right"/>
    </xf>
    <xf numFmtId="0" fontId="34" fillId="0" borderId="13" xfId="0" applyFont="1" applyFill="1" applyBorder="1" applyAlignment="1">
      <alignment horizontal="right"/>
    </xf>
    <xf numFmtId="0" fontId="34" fillId="0" borderId="11" xfId="0" applyFont="1" applyBorder="1" applyAlignment="1">
      <alignment horizontal="right"/>
    </xf>
    <xf numFmtId="0" fontId="0" fillId="0" borderId="19" xfId="0" applyFill="1" applyBorder="1" applyAlignment="1">
      <alignment horizontal="center"/>
    </xf>
    <xf numFmtId="0" fontId="0" fillId="0" borderId="30" xfId="0" applyFont="1" applyBorder="1" applyAlignment="1">
      <alignment horizontal="center"/>
    </xf>
    <xf numFmtId="0" fontId="0" fillId="0" borderId="29"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0" xfId="0" applyFill="1" applyBorder="1" applyAlignment="1">
      <alignment horizontal="right"/>
    </xf>
    <xf numFmtId="0" fontId="0" fillId="0" borderId="18" xfId="0" applyBorder="1" applyAlignment="1">
      <alignment horizontal="center" vertical="center"/>
    </xf>
    <xf numFmtId="0" fontId="0" fillId="0" borderId="19" xfId="0" applyBorder="1" applyAlignment="1">
      <alignment horizontal="center" vertical="center"/>
    </xf>
    <xf numFmtId="0" fontId="35" fillId="24" borderId="22" xfId="0" quotePrefix="1" applyFont="1" applyFill="1" applyBorder="1" applyAlignment="1">
      <alignment horizontal="right"/>
    </xf>
    <xf numFmtId="0" fontId="35" fillId="0" borderId="15" xfId="0" applyFont="1" applyBorder="1" applyAlignment="1">
      <alignment horizontal="right"/>
    </xf>
    <xf numFmtId="49" fontId="32" fillId="0" borderId="14" xfId="72" applyNumberFormat="1" applyBorder="1" applyAlignment="1">
      <alignment horizontal="left"/>
    </xf>
    <xf numFmtId="49" fontId="0" fillId="0" borderId="14" xfId="0" applyNumberFormat="1" applyBorder="1" applyAlignment="1">
      <alignment horizontal="left"/>
    </xf>
    <xf numFmtId="49" fontId="32" fillId="0" borderId="14" xfId="72" applyNumberFormat="1" applyFill="1" applyBorder="1" applyAlignment="1">
      <alignment horizontal="left"/>
    </xf>
    <xf numFmtId="0" fontId="43" fillId="24" borderId="24" xfId="0" quotePrefix="1" applyFont="1" applyFill="1" applyBorder="1" applyAlignment="1">
      <alignment horizontal="center" vertical="center"/>
    </xf>
    <xf numFmtId="0" fontId="43" fillId="0" borderId="26" xfId="0" applyFont="1" applyBorder="1" applyAlignment="1">
      <alignment horizontal="center" vertical="center"/>
    </xf>
    <xf numFmtId="0" fontId="35" fillId="24" borderId="10" xfId="0" applyFont="1" applyFill="1" applyBorder="1" applyAlignment="1">
      <alignment horizontal="left"/>
    </xf>
    <xf numFmtId="0" fontId="35" fillId="0" borderId="10" xfId="0" applyFont="1" applyBorder="1" applyAlignment="1">
      <alignment horizontal="left"/>
    </xf>
    <xf numFmtId="0" fontId="0" fillId="0" borderId="25" xfId="0" applyBorder="1" applyAlignment="1">
      <alignment horizontal="left"/>
    </xf>
    <xf numFmtId="0" fontId="23" fillId="24" borderId="10" xfId="0" applyFont="1" applyFill="1" applyBorder="1" applyAlignment="1">
      <alignment horizontal="left"/>
    </xf>
    <xf numFmtId="0" fontId="0" fillId="0" borderId="10" xfId="0" applyBorder="1" applyAlignment="1">
      <alignment horizontal="left"/>
    </xf>
    <xf numFmtId="1" fontId="23" fillId="24" borderId="10" xfId="0" applyNumberFormat="1" applyFont="1" applyFill="1" applyBorder="1" applyAlignment="1">
      <alignment horizontal="left" indent="1"/>
    </xf>
    <xf numFmtId="0" fontId="0" fillId="0" borderId="10" xfId="0" applyBorder="1" applyAlignment="1">
      <alignment horizontal="left" indent="1"/>
    </xf>
    <xf numFmtId="49" fontId="41" fillId="26" borderId="24" xfId="72" quotePrefix="1" applyNumberFormat="1" applyFont="1" applyFill="1" applyBorder="1" applyAlignment="1">
      <alignment horizontal="center"/>
    </xf>
    <xf numFmtId="0" fontId="32" fillId="0" borderId="26" xfId="72" applyBorder="1" applyAlignment="1">
      <alignment horizontal="center"/>
    </xf>
    <xf numFmtId="0" fontId="33" fillId="25" borderId="19" xfId="72" applyFont="1" applyFill="1" applyBorder="1" applyAlignment="1">
      <alignment horizontal="left"/>
    </xf>
    <xf numFmtId="1" fontId="35" fillId="24" borderId="10" xfId="0" applyNumberFormat="1" applyFont="1" applyFill="1" applyBorder="1" applyAlignment="1">
      <alignment horizontal="left"/>
    </xf>
    <xf numFmtId="0" fontId="0" fillId="0" borderId="13" xfId="0" applyBorder="1" applyAlignment="1">
      <alignment horizontal="right"/>
    </xf>
    <xf numFmtId="49" fontId="32" fillId="0" borderId="14" xfId="72" quotePrefix="1" applyNumberFormat="1" applyBorder="1" applyAlignment="1">
      <alignment horizontal="left"/>
    </xf>
    <xf numFmtId="0" fontId="0" fillId="0" borderId="0" xfId="0" applyAlignment="1">
      <alignment horizontal="right"/>
    </xf>
    <xf numFmtId="0" fontId="0" fillId="0" borderId="18" xfId="0" applyBorder="1" applyAlignment="1">
      <alignment horizontal="left" indent="1"/>
    </xf>
    <xf numFmtId="0" fontId="0" fillId="0" borderId="19" xfId="0" applyBorder="1" applyAlignment="1">
      <alignment horizontal="left" indent="1"/>
    </xf>
    <xf numFmtId="0" fontId="34" fillId="25" borderId="20" xfId="0" quotePrefix="1" applyFont="1" applyFill="1" applyBorder="1" applyAlignment="1">
      <alignment horizontal="center"/>
    </xf>
    <xf numFmtId="0" fontId="0" fillId="25" borderId="12" xfId="0" applyFill="1" applyBorder="1" applyAlignment="1">
      <alignment horizontal="center"/>
    </xf>
    <xf numFmtId="0" fontId="35" fillId="24" borderId="10" xfId="0" applyFont="1" applyFill="1" applyBorder="1" applyAlignment="1">
      <alignment horizontal="left" indent="1"/>
    </xf>
    <xf numFmtId="0" fontId="35" fillId="0" borderId="10" xfId="0" applyFont="1" applyBorder="1" applyAlignment="1">
      <alignment horizontal="left" indent="1"/>
    </xf>
    <xf numFmtId="0" fontId="23" fillId="0" borderId="21" xfId="0" applyFont="1" applyFill="1" applyBorder="1" applyAlignment="1">
      <alignment horizontal="left"/>
    </xf>
    <xf numFmtId="0" fontId="0" fillId="0" borderId="0" xfId="0" applyFill="1" applyBorder="1" applyAlignment="1">
      <alignment horizontal="left"/>
    </xf>
    <xf numFmtId="0" fontId="0" fillId="0" borderId="14" xfId="0" applyFill="1" applyBorder="1" applyAlignment="1">
      <alignment horizontal="left"/>
    </xf>
    <xf numFmtId="0" fontId="0" fillId="0" borderId="0" xfId="0" applyBorder="1" applyAlignment="1">
      <alignment horizontal="left"/>
    </xf>
    <xf numFmtId="0" fontId="0" fillId="0" borderId="14" xfId="0" applyBorder="1" applyAlignment="1">
      <alignment horizontal="left"/>
    </xf>
    <xf numFmtId="49" fontId="23" fillId="0" borderId="14" xfId="0" applyNumberFormat="1" applyFont="1" applyBorder="1" applyAlignment="1">
      <alignment horizontal="left"/>
    </xf>
    <xf numFmtId="49" fontId="23" fillId="0" borderId="15" xfId="0" applyNumberFormat="1" applyFont="1" applyBorder="1" applyAlignment="1">
      <alignment horizontal="left"/>
    </xf>
    <xf numFmtId="0" fontId="0" fillId="0" borderId="19" xfId="0" applyBorder="1" applyAlignment="1">
      <alignment horizontal="right"/>
    </xf>
    <xf numFmtId="0" fontId="0" fillId="0" borderId="11" xfId="0" applyBorder="1" applyAlignment="1">
      <alignment horizontal="right"/>
    </xf>
    <xf numFmtId="0" fontId="0" fillId="0" borderId="13" xfId="0" applyFill="1" applyBorder="1" applyAlignment="1">
      <alignment horizontal="right"/>
    </xf>
    <xf numFmtId="49" fontId="60" fillId="25" borderId="20" xfId="72" quotePrefix="1" applyNumberFormat="1" applyFont="1" applyFill="1" applyBorder="1" applyAlignment="1">
      <alignment horizontal="center"/>
    </xf>
    <xf numFmtId="0" fontId="32" fillId="0" borderId="11" xfId="72" applyBorder="1" applyAlignment="1">
      <alignment horizontal="center"/>
    </xf>
    <xf numFmtId="0" fontId="32" fillId="0" borderId="12" xfId="72" applyBorder="1" applyAlignment="1">
      <alignment horizontal="center"/>
    </xf>
    <xf numFmtId="0" fontId="23" fillId="24" borderId="10" xfId="0" applyFont="1" applyFill="1" applyBorder="1" applyAlignment="1">
      <alignment horizontal="left" indent="1"/>
    </xf>
    <xf numFmtId="0" fontId="27" fillId="27" borderId="30" xfId="0" applyFont="1" applyFill="1" applyBorder="1" applyAlignment="1">
      <alignment horizontal="left" wrapText="1"/>
    </xf>
    <xf numFmtId="0" fontId="0" fillId="0" borderId="25" xfId="0" applyBorder="1" applyAlignment="1">
      <alignment horizontal="left" wrapText="1"/>
    </xf>
  </cellXfs>
  <cellStyles count="114">
    <cellStyle name="20% - Accent1" xfId="91" builtinId="30" customBuiltin="1"/>
    <cellStyle name="20% - Accent1 2" xfId="1"/>
    <cellStyle name="20% - Accent1 2 2" xfId="56"/>
    <cellStyle name="20% - Accent2" xfId="95" builtinId="34" customBuiltin="1"/>
    <cellStyle name="20% - Accent2 2" xfId="2"/>
    <cellStyle name="20% - Accent2 2 2" xfId="57"/>
    <cellStyle name="20% - Accent3" xfId="99" builtinId="38" customBuiltin="1"/>
    <cellStyle name="20% - Accent3 2" xfId="3"/>
    <cellStyle name="20% - Accent3 2 2" xfId="58"/>
    <cellStyle name="20% - Accent4" xfId="103" builtinId="42" customBuiltin="1"/>
    <cellStyle name="20% - Accent4 2" xfId="4"/>
    <cellStyle name="20% - Accent4 2 2" xfId="59"/>
    <cellStyle name="20% - Accent5" xfId="107" builtinId="46" customBuiltin="1"/>
    <cellStyle name="20% - Accent5 2" xfId="5"/>
    <cellStyle name="20% - Accent5 2 2" xfId="60"/>
    <cellStyle name="20% - Accent6" xfId="111" builtinId="50" customBuiltin="1"/>
    <cellStyle name="20% - Accent6 2" xfId="6"/>
    <cellStyle name="20% - Accent6 2 2" xfId="61"/>
    <cellStyle name="40% - Accent1" xfId="92" builtinId="31" customBuiltin="1"/>
    <cellStyle name="40% - Accent1 2" xfId="7"/>
    <cellStyle name="40% - Accent1 2 2" xfId="62"/>
    <cellStyle name="40% - Accent2" xfId="96" builtinId="35" customBuiltin="1"/>
    <cellStyle name="40% - Accent2 2" xfId="8"/>
    <cellStyle name="40% - Accent2 2 2" xfId="63"/>
    <cellStyle name="40% - Accent3" xfId="100" builtinId="39" customBuiltin="1"/>
    <cellStyle name="40% - Accent3 2" xfId="9"/>
    <cellStyle name="40% - Accent3 2 2" xfId="64"/>
    <cellStyle name="40% - Accent4" xfId="104" builtinId="43" customBuiltin="1"/>
    <cellStyle name="40% - Accent4 2" xfId="10"/>
    <cellStyle name="40% - Accent4 2 2" xfId="65"/>
    <cellStyle name="40% - Accent5" xfId="108" builtinId="47" customBuiltin="1"/>
    <cellStyle name="40% - Accent5 2" xfId="11"/>
    <cellStyle name="40% - Accent5 2 2" xfId="66"/>
    <cellStyle name="40% - Accent6" xfId="112" builtinId="51" customBuiltin="1"/>
    <cellStyle name="40% - Accent6 2" xfId="12"/>
    <cellStyle name="40% - Accent6 2 2" xfId="67"/>
    <cellStyle name="60% - Accent1" xfId="93" builtinId="32" customBuiltin="1"/>
    <cellStyle name="60% - Accent1 2" xfId="13"/>
    <cellStyle name="60% - Accent2" xfId="97" builtinId="36" customBuiltin="1"/>
    <cellStyle name="60% - Accent2 2" xfId="14"/>
    <cellStyle name="60% - Accent3" xfId="101" builtinId="40" customBuiltin="1"/>
    <cellStyle name="60% - Accent3 2" xfId="15"/>
    <cellStyle name="60% - Accent4" xfId="105" builtinId="44" customBuiltin="1"/>
    <cellStyle name="60% - Accent4 2" xfId="16"/>
    <cellStyle name="60% - Accent5" xfId="109" builtinId="48" customBuiltin="1"/>
    <cellStyle name="60% - Accent5 2" xfId="17"/>
    <cellStyle name="60% - Accent6" xfId="113" builtinId="52" customBuiltin="1"/>
    <cellStyle name="60% - Accent6 2" xfId="18"/>
    <cellStyle name="Accent1" xfId="90" builtinId="29" customBuiltin="1"/>
    <cellStyle name="Accent1 2" xfId="19"/>
    <cellStyle name="Accent2" xfId="94" builtinId="33" customBuiltin="1"/>
    <cellStyle name="Accent2 2" xfId="20"/>
    <cellStyle name="Accent3" xfId="98" builtinId="37" customBuiltin="1"/>
    <cellStyle name="Accent3 2" xfId="21"/>
    <cellStyle name="Accent4" xfId="102" builtinId="41" customBuiltin="1"/>
    <cellStyle name="Accent4 2" xfId="22"/>
    <cellStyle name="Accent5" xfId="106" builtinId="45" customBuiltin="1"/>
    <cellStyle name="Accent5 2" xfId="23"/>
    <cellStyle name="Accent6" xfId="110" builtinId="49" customBuiltin="1"/>
    <cellStyle name="Accent6 2" xfId="24"/>
    <cellStyle name="Bad" xfId="79" builtinId="27" customBuiltin="1"/>
    <cellStyle name="Bad 2" xfId="25"/>
    <cellStyle name="Calculation" xfId="83" builtinId="22" customBuiltin="1"/>
    <cellStyle name="Calculation 2" xfId="26"/>
    <cellStyle name="Check Cell" xfId="85" builtinId="23" customBuiltin="1"/>
    <cellStyle name="Check Cell 2" xfId="27"/>
    <cellStyle name="Explanatory Text" xfId="88" builtinId="53" customBuiltin="1"/>
    <cellStyle name="Explanatory Text 2" xfId="28"/>
    <cellStyle name="Good" xfId="78" builtinId="26" customBuiltin="1"/>
    <cellStyle name="Good 2" xfId="29"/>
    <cellStyle name="Heading 1" xfId="74" builtinId="16" customBuiltin="1"/>
    <cellStyle name="Heading 1 2" xfId="30"/>
    <cellStyle name="Heading 2" xfId="75" builtinId="17" customBuiltin="1"/>
    <cellStyle name="Heading 2 2" xfId="31"/>
    <cellStyle name="Heading 3" xfId="76" builtinId="18" customBuiltin="1"/>
    <cellStyle name="Heading 3 2" xfId="32"/>
    <cellStyle name="Heading 4" xfId="77" builtinId="19" customBuiltin="1"/>
    <cellStyle name="Heading 4 2" xfId="33"/>
    <cellStyle name="Hyperlink" xfId="72" builtinId="8"/>
    <cellStyle name="Hyperlink 2" xfId="68"/>
    <cellStyle name="Hyperlink 3" xfId="69"/>
    <cellStyle name="Input" xfId="81" builtinId="20" customBuiltin="1"/>
    <cellStyle name="Input 2" xfId="34"/>
    <cellStyle name="Linked Cell" xfId="84" builtinId="24" customBuiltin="1"/>
    <cellStyle name="Linked Cell 2" xfId="35"/>
    <cellStyle name="Neutral" xfId="80" builtinId="28" customBuiltin="1"/>
    <cellStyle name="Neutral 2" xfId="36"/>
    <cellStyle name="Normal" xfId="0" builtinId="0"/>
    <cellStyle name="Normal 10" xfId="37"/>
    <cellStyle name="Normal 11" xfId="38"/>
    <cellStyle name="Normal 12" xfId="39"/>
    <cellStyle name="Normal 13" xfId="40"/>
    <cellStyle name="Normal 2" xfId="41"/>
    <cellStyle name="Normal 2 2" xfId="42"/>
    <cellStyle name="Normal 2 3" xfId="43"/>
    <cellStyle name="Normal 2 4" xfId="70"/>
    <cellStyle name="Normal 3" xfId="44"/>
    <cellStyle name="Normal 4" xfId="45"/>
    <cellStyle name="Normal 5" xfId="46"/>
    <cellStyle name="Normal 6" xfId="47"/>
    <cellStyle name="Normal 7" xfId="48"/>
    <cellStyle name="Normal 8" xfId="49"/>
    <cellStyle name="Normal 9" xfId="50"/>
    <cellStyle name="Note" xfId="87" builtinId="10" customBuiltin="1"/>
    <cellStyle name="Note 2" xfId="51"/>
    <cellStyle name="Note 2 2" xfId="71"/>
    <cellStyle name="Output" xfId="82" builtinId="21" customBuiltin="1"/>
    <cellStyle name="Output 2" xfId="52"/>
    <cellStyle name="Title" xfId="73" builtinId="15" customBuiltin="1"/>
    <cellStyle name="Title 2" xfId="53"/>
    <cellStyle name="Total" xfId="89" builtinId="25" customBuiltin="1"/>
    <cellStyle name="Total 2" xfId="54"/>
    <cellStyle name="Warning Text" xfId="86" builtinId="11" customBuiltin="1"/>
    <cellStyle name="Warning Text 2" xfId="55"/>
  </cellStyles>
  <dxfs count="0"/>
  <tableStyles count="0" defaultTableStyle="TableStyleMedium2" defaultPivotStyle="PivotStyleLight16"/>
  <colors>
    <mruColors>
      <color rgb="FF0000FF"/>
      <color rgb="FF0070C0"/>
      <color rgb="FF00705C"/>
      <color rgb="FFFF9933"/>
      <color rgb="FF80808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8821786</xdr:colOff>
      <xdr:row>15</xdr:row>
      <xdr:rowOff>28575</xdr:rowOff>
    </xdr:from>
    <xdr:to>
      <xdr:col>1</xdr:col>
      <xdr:colOff>9513178</xdr:colOff>
      <xdr:row>15</xdr:row>
      <xdr:rowOff>733424</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60161" y="4610100"/>
          <a:ext cx="691392" cy="70484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epa.gov/exposure-assessment-models/virtual-beach-306-user-guide" TargetMode="External"/><Relationship Id="rId7" Type="http://schemas.openxmlformats.org/officeDocument/2006/relationships/drawing" Target="../drawings/drawing1.xml"/><Relationship Id="rId2" Type="http://schemas.openxmlformats.org/officeDocument/2006/relationships/hyperlink" Target="https://glc-lists.merit.edu/sympa/info/virtualbeachusers" TargetMode="External"/><Relationship Id="rId1" Type="http://schemas.openxmlformats.org/officeDocument/2006/relationships/hyperlink" Target="http://www.seagrant.wisc.edu/virtualbeach" TargetMode="External"/><Relationship Id="rId6" Type="http://schemas.openxmlformats.org/officeDocument/2006/relationships/printerSettings" Target="../printerSettings/printerSettings1.bin"/><Relationship Id="rId5" Type="http://schemas.openxmlformats.org/officeDocument/2006/relationships/hyperlink" Target="http://www.seagrant.wisc.edu/VirtualBeach/" TargetMode="External"/><Relationship Id="rId4" Type="http://schemas.openxmlformats.org/officeDocument/2006/relationships/hyperlink" Target="https://cida.usgs.gov/endda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cida.usgs.gov/enddat/DataList.jsp" TargetMode="External"/><Relationship Id="rId1" Type="http://schemas.openxmlformats.org/officeDocument/2006/relationships/hyperlink" Target="http://cida.usgs.gov/enddat/dataDiscovery.jsp"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cida.usgs.gov/enddat/DataList.jsp" TargetMode="External"/><Relationship Id="rId1" Type="http://schemas.openxmlformats.org/officeDocument/2006/relationships/hyperlink" Target="http://cida.usgs.gov/enddat/dataDiscovery.jsp"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cida.usgs.gov/enddat/DataList.jsp" TargetMode="External"/><Relationship Id="rId1" Type="http://schemas.openxmlformats.org/officeDocument/2006/relationships/hyperlink" Target="http://cida.usgs.gov/enddat/dataDiscovery.j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5"/>
  <sheetViews>
    <sheetView zoomScale="90" zoomScaleNormal="90" workbookViewId="0">
      <pane ySplit="3" topLeftCell="A4" activePane="bottomLeft" state="frozen"/>
      <selection pane="bottomLeft" activeCell="A17" sqref="A17"/>
    </sheetView>
  </sheetViews>
  <sheetFormatPr defaultRowHeight="14.4" x14ac:dyDescent="0.3"/>
  <cols>
    <col min="1" max="1" width="33.5546875" bestFit="1" customWidth="1"/>
    <col min="2" max="2" width="143.6640625" bestFit="1" customWidth="1"/>
    <col min="3" max="3" width="66.6640625" bestFit="1" customWidth="1"/>
  </cols>
  <sheetData>
    <row r="1" spans="1:2" x14ac:dyDescent="0.3">
      <c r="A1" s="74" t="s">
        <v>127</v>
      </c>
      <c r="B1" s="58" t="s">
        <v>244</v>
      </c>
    </row>
    <row r="2" spans="1:2" x14ac:dyDescent="0.3">
      <c r="A2" s="52" t="s">
        <v>132</v>
      </c>
      <c r="B2" s="68">
        <v>1.2</v>
      </c>
    </row>
    <row r="3" spans="1:2" x14ac:dyDescent="0.3">
      <c r="A3" s="52" t="s">
        <v>128</v>
      </c>
      <c r="B3" s="51" t="s">
        <v>261</v>
      </c>
    </row>
    <row r="4" spans="1:2" x14ac:dyDescent="0.3">
      <c r="A4" s="52" t="s">
        <v>137</v>
      </c>
      <c r="B4" t="s">
        <v>125</v>
      </c>
    </row>
    <row r="5" spans="1:2" x14ac:dyDescent="0.3">
      <c r="A5" s="52" t="s">
        <v>123</v>
      </c>
      <c r="B5" t="s">
        <v>124</v>
      </c>
    </row>
    <row r="6" spans="1:2" ht="96" customHeight="1" x14ac:dyDescent="0.3">
      <c r="A6" s="52" t="s">
        <v>129</v>
      </c>
      <c r="B6" s="53" t="s">
        <v>297</v>
      </c>
    </row>
    <row r="7" spans="1:2" ht="43.2" x14ac:dyDescent="0.3">
      <c r="A7" s="52" t="s">
        <v>126</v>
      </c>
      <c r="B7" s="53" t="s">
        <v>263</v>
      </c>
    </row>
    <row r="8" spans="1:2" x14ac:dyDescent="0.3">
      <c r="A8" s="74" t="s">
        <v>139</v>
      </c>
    </row>
    <row r="9" spans="1:2" x14ac:dyDescent="0.3">
      <c r="A9" s="54" t="s">
        <v>253</v>
      </c>
      <c r="B9" s="85" t="s">
        <v>296</v>
      </c>
    </row>
    <row r="10" spans="1:2" x14ac:dyDescent="0.3">
      <c r="A10" s="56" t="s">
        <v>136</v>
      </c>
      <c r="B10" s="55" t="s">
        <v>245</v>
      </c>
    </row>
    <row r="11" spans="1:2" x14ac:dyDescent="0.3">
      <c r="A11" s="56" t="s">
        <v>134</v>
      </c>
      <c r="B11" s="55" t="s">
        <v>199</v>
      </c>
    </row>
    <row r="12" spans="1:2" x14ac:dyDescent="0.3">
      <c r="A12" s="56" t="s">
        <v>135</v>
      </c>
      <c r="B12" s="55" t="s">
        <v>133</v>
      </c>
    </row>
    <row r="13" spans="1:2" x14ac:dyDescent="0.3">
      <c r="A13" s="56" t="s">
        <v>130</v>
      </c>
      <c r="B13" s="55" t="s">
        <v>131</v>
      </c>
    </row>
    <row r="14" spans="1:2" ht="45.75" customHeight="1" x14ac:dyDescent="0.3">
      <c r="A14" s="52" t="s">
        <v>138</v>
      </c>
      <c r="B14" s="53" t="s">
        <v>234</v>
      </c>
    </row>
    <row r="15" spans="1:2" x14ac:dyDescent="0.3">
      <c r="A15" s="58" t="s">
        <v>194</v>
      </c>
    </row>
    <row r="16" spans="1:2" s="69" customFormat="1" ht="57.6" x14ac:dyDescent="0.3">
      <c r="A16" s="56" t="s">
        <v>243</v>
      </c>
      <c r="B16" s="70" t="s">
        <v>262</v>
      </c>
    </row>
    <row r="17" spans="1:3" s="69" customFormat="1" ht="32.25" customHeight="1" x14ac:dyDescent="0.3">
      <c r="A17" s="56" t="s">
        <v>213</v>
      </c>
      <c r="B17" s="70" t="s">
        <v>264</v>
      </c>
    </row>
    <row r="18" spans="1:3" ht="46.5" customHeight="1" x14ac:dyDescent="0.3">
      <c r="A18" s="56" t="s">
        <v>214</v>
      </c>
      <c r="B18" s="70" t="s">
        <v>265</v>
      </c>
    </row>
    <row r="19" spans="1:3" s="69" customFormat="1" ht="43.2" x14ac:dyDescent="0.3">
      <c r="A19" s="56" t="s">
        <v>215</v>
      </c>
      <c r="B19" s="72" t="s">
        <v>238</v>
      </c>
    </row>
    <row r="20" spans="1:3" s="69" customFormat="1" ht="48.75" customHeight="1" x14ac:dyDescent="0.3">
      <c r="A20" s="56" t="s">
        <v>216</v>
      </c>
      <c r="B20" s="70" t="s">
        <v>239</v>
      </c>
    </row>
    <row r="21" spans="1:3" ht="138.75" customHeight="1" x14ac:dyDescent="0.3">
      <c r="A21" s="73" t="s">
        <v>266</v>
      </c>
      <c r="B21" s="70" t="s">
        <v>267</v>
      </c>
    </row>
    <row r="22" spans="1:3" s="69" customFormat="1" ht="81" customHeight="1" x14ac:dyDescent="0.3">
      <c r="A22" s="73" t="s">
        <v>217</v>
      </c>
      <c r="B22" s="75" t="s">
        <v>268</v>
      </c>
      <c r="C22" s="77"/>
    </row>
    <row r="23" spans="1:3" ht="198" customHeight="1" x14ac:dyDescent="0.3">
      <c r="A23" s="73" t="s">
        <v>241</v>
      </c>
      <c r="B23" s="70" t="s">
        <v>269</v>
      </c>
      <c r="C23" s="92" t="s">
        <v>301</v>
      </c>
    </row>
    <row r="24" spans="1:3" s="69" customFormat="1" x14ac:dyDescent="0.3">
      <c r="A24" s="74" t="s">
        <v>270</v>
      </c>
      <c r="B24" s="70"/>
    </row>
    <row r="25" spans="1:3" s="69" customFormat="1" x14ac:dyDescent="0.3">
      <c r="A25" s="56" t="s">
        <v>240</v>
      </c>
      <c r="B25" s="70" t="s">
        <v>254</v>
      </c>
    </row>
    <row r="26" spans="1:3" x14ac:dyDescent="0.3">
      <c r="A26" s="57" t="s">
        <v>3</v>
      </c>
      <c r="B26" s="71" t="s">
        <v>140</v>
      </c>
    </row>
    <row r="27" spans="1:3" x14ac:dyDescent="0.3">
      <c r="A27" s="57" t="s">
        <v>4</v>
      </c>
      <c r="B27" s="71" t="s">
        <v>141</v>
      </c>
    </row>
    <row r="28" spans="1:3" x14ac:dyDescent="0.3">
      <c r="A28" s="57" t="s">
        <v>5</v>
      </c>
      <c r="B28" s="71" t="s">
        <v>142</v>
      </c>
    </row>
    <row r="29" spans="1:3" x14ac:dyDescent="0.3">
      <c r="A29" s="57" t="s">
        <v>63</v>
      </c>
      <c r="B29" s="71" t="s">
        <v>143</v>
      </c>
    </row>
    <row r="30" spans="1:3" x14ac:dyDescent="0.3">
      <c r="A30" s="57" t="s">
        <v>16</v>
      </c>
      <c r="B30" s="71" t="s">
        <v>144</v>
      </c>
    </row>
    <row r="31" spans="1:3" x14ac:dyDescent="0.3">
      <c r="A31" s="57" t="s">
        <v>26</v>
      </c>
      <c r="B31" s="71" t="s">
        <v>145</v>
      </c>
    </row>
    <row r="32" spans="1:3" s="69" customFormat="1" x14ac:dyDescent="0.3">
      <c r="A32" s="57" t="s">
        <v>84</v>
      </c>
      <c r="B32" s="71" t="s">
        <v>146</v>
      </c>
    </row>
    <row r="33" spans="1:2" s="69" customFormat="1" x14ac:dyDescent="0.3">
      <c r="A33" s="57" t="s">
        <v>85</v>
      </c>
      <c r="B33" s="71" t="s">
        <v>147</v>
      </c>
    </row>
    <row r="34" spans="1:2" s="69" customFormat="1" x14ac:dyDescent="0.3">
      <c r="A34" s="57" t="s">
        <v>86</v>
      </c>
      <c r="B34" s="71" t="s">
        <v>148</v>
      </c>
    </row>
    <row r="35" spans="1:2" s="69" customFormat="1" x14ac:dyDescent="0.3">
      <c r="A35" s="57" t="s">
        <v>87</v>
      </c>
      <c r="B35" s="71" t="s">
        <v>149</v>
      </c>
    </row>
    <row r="36" spans="1:2" s="69" customFormat="1" x14ac:dyDescent="0.3">
      <c r="A36" s="57" t="s">
        <v>88</v>
      </c>
      <c r="B36" s="71" t="s">
        <v>146</v>
      </c>
    </row>
    <row r="37" spans="1:2" s="69" customFormat="1" x14ac:dyDescent="0.3">
      <c r="A37" s="57" t="s">
        <v>89</v>
      </c>
      <c r="B37" s="71" t="s">
        <v>150</v>
      </c>
    </row>
    <row r="38" spans="1:2" s="69" customFormat="1" x14ac:dyDescent="0.3">
      <c r="A38" s="57" t="s">
        <v>90</v>
      </c>
      <c r="B38" s="71" t="s">
        <v>151</v>
      </c>
    </row>
    <row r="39" spans="1:2" s="69" customFormat="1" x14ac:dyDescent="0.3">
      <c r="A39" s="57" t="s">
        <v>91</v>
      </c>
      <c r="B39" s="71" t="s">
        <v>146</v>
      </c>
    </row>
    <row r="40" spans="1:2" s="69" customFormat="1" x14ac:dyDescent="0.3">
      <c r="A40" s="57" t="s">
        <v>92</v>
      </c>
      <c r="B40" s="71" t="s">
        <v>146</v>
      </c>
    </row>
    <row r="41" spans="1:2" s="69" customFormat="1" x14ac:dyDescent="0.3">
      <c r="A41" s="57" t="s">
        <v>93</v>
      </c>
      <c r="B41" s="71" t="s">
        <v>146</v>
      </c>
    </row>
    <row r="42" spans="1:2" x14ac:dyDescent="0.3">
      <c r="A42" s="57" t="s">
        <v>224</v>
      </c>
      <c r="B42" s="71" t="s">
        <v>218</v>
      </c>
    </row>
    <row r="43" spans="1:2" x14ac:dyDescent="0.3">
      <c r="A43" s="57" t="s">
        <v>225</v>
      </c>
      <c r="B43" s="71" t="s">
        <v>219</v>
      </c>
    </row>
    <row r="44" spans="1:2" x14ac:dyDescent="0.3">
      <c r="A44" s="57" t="s">
        <v>226</v>
      </c>
      <c r="B44" s="71" t="s">
        <v>220</v>
      </c>
    </row>
    <row r="45" spans="1:2" x14ac:dyDescent="0.3">
      <c r="A45" s="57" t="s">
        <v>227</v>
      </c>
      <c r="B45" s="71" t="s">
        <v>221</v>
      </c>
    </row>
    <row r="46" spans="1:2" x14ac:dyDescent="0.3">
      <c r="A46" s="57" t="s">
        <v>228</v>
      </c>
      <c r="B46" s="71" t="s">
        <v>218</v>
      </c>
    </row>
    <row r="47" spans="1:2" x14ac:dyDescent="0.3">
      <c r="A47" s="57" t="s">
        <v>229</v>
      </c>
      <c r="B47" s="71" t="s">
        <v>222</v>
      </c>
    </row>
    <row r="48" spans="1:2" x14ac:dyDescent="0.3">
      <c r="A48" s="57" t="s">
        <v>230</v>
      </c>
      <c r="B48" s="71" t="s">
        <v>223</v>
      </c>
    </row>
    <row r="49" spans="1:2" x14ac:dyDescent="0.3">
      <c r="A49" s="57" t="s">
        <v>231</v>
      </c>
      <c r="B49" s="71" t="s">
        <v>218</v>
      </c>
    </row>
    <row r="50" spans="1:2" x14ac:dyDescent="0.3">
      <c r="A50" s="57" t="s">
        <v>232</v>
      </c>
      <c r="B50" s="71" t="s">
        <v>218</v>
      </c>
    </row>
    <row r="51" spans="1:2" x14ac:dyDescent="0.3">
      <c r="A51" s="57" t="s">
        <v>233</v>
      </c>
      <c r="B51" s="71" t="s">
        <v>218</v>
      </c>
    </row>
    <row r="52" spans="1:2" x14ac:dyDescent="0.3">
      <c r="A52" s="57" t="s">
        <v>21</v>
      </c>
      <c r="B52" s="71" t="s">
        <v>195</v>
      </c>
    </row>
    <row r="53" spans="1:2" x14ac:dyDescent="0.3">
      <c r="A53" s="57" t="s">
        <v>61</v>
      </c>
      <c r="B53" s="71" t="s">
        <v>196</v>
      </c>
    </row>
    <row r="54" spans="1:2" x14ac:dyDescent="0.3">
      <c r="A54" s="57" t="s">
        <v>62</v>
      </c>
      <c r="B54" s="71" t="s">
        <v>197</v>
      </c>
    </row>
    <row r="55" spans="1:2" x14ac:dyDescent="0.3">
      <c r="A55" s="57" t="s">
        <v>10</v>
      </c>
      <c r="B55" s="71" t="s">
        <v>271</v>
      </c>
    </row>
    <row r="56" spans="1:2" x14ac:dyDescent="0.3">
      <c r="A56" s="57" t="s">
        <v>11</v>
      </c>
      <c r="B56" s="71" t="s">
        <v>152</v>
      </c>
    </row>
    <row r="57" spans="1:2" x14ac:dyDescent="0.3">
      <c r="A57" s="57" t="s">
        <v>39</v>
      </c>
      <c r="B57" s="71" t="s">
        <v>272</v>
      </c>
    </row>
    <row r="58" spans="1:2" x14ac:dyDescent="0.3">
      <c r="A58" s="57" t="s">
        <v>40</v>
      </c>
      <c r="B58" s="71" t="s">
        <v>273</v>
      </c>
    </row>
    <row r="59" spans="1:2" x14ac:dyDescent="0.3">
      <c r="A59" s="57" t="s">
        <v>22</v>
      </c>
      <c r="B59" s="71" t="s">
        <v>274</v>
      </c>
    </row>
    <row r="60" spans="1:2" x14ac:dyDescent="0.3">
      <c r="A60" s="57" t="s">
        <v>24</v>
      </c>
      <c r="B60" s="71" t="s">
        <v>275</v>
      </c>
    </row>
    <row r="61" spans="1:2" x14ac:dyDescent="0.3">
      <c r="A61" s="57" t="s">
        <v>23</v>
      </c>
      <c r="B61" s="71" t="s">
        <v>276</v>
      </c>
    </row>
    <row r="62" spans="1:2" x14ac:dyDescent="0.3">
      <c r="A62" s="57" t="s">
        <v>25</v>
      </c>
      <c r="B62" s="71" t="s">
        <v>277</v>
      </c>
    </row>
    <row r="63" spans="1:2" x14ac:dyDescent="0.3">
      <c r="A63" s="57" t="s">
        <v>48</v>
      </c>
      <c r="B63" s="71" t="s">
        <v>278</v>
      </c>
    </row>
    <row r="64" spans="1:2" x14ac:dyDescent="0.3">
      <c r="A64" s="57" t="s">
        <v>49</v>
      </c>
      <c r="B64" s="71" t="s">
        <v>279</v>
      </c>
    </row>
    <row r="65" spans="1:2" x14ac:dyDescent="0.3">
      <c r="A65" s="57" t="s">
        <v>12</v>
      </c>
      <c r="B65" s="71" t="s">
        <v>153</v>
      </c>
    </row>
    <row r="66" spans="1:2" x14ac:dyDescent="0.3">
      <c r="A66" s="57" t="s">
        <v>50</v>
      </c>
      <c r="B66" s="71" t="s">
        <v>154</v>
      </c>
    </row>
    <row r="67" spans="1:2" x14ac:dyDescent="0.3">
      <c r="A67" s="57" t="s">
        <v>51</v>
      </c>
      <c r="B67" s="71" t="s">
        <v>155</v>
      </c>
    </row>
    <row r="68" spans="1:2" x14ac:dyDescent="0.3">
      <c r="A68" s="57" t="s">
        <v>67</v>
      </c>
      <c r="B68" s="71" t="s">
        <v>156</v>
      </c>
    </row>
    <row r="69" spans="1:2" x14ac:dyDescent="0.3">
      <c r="A69" s="57" t="s">
        <v>66</v>
      </c>
      <c r="B69" s="71" t="s">
        <v>157</v>
      </c>
    </row>
    <row r="70" spans="1:2" x14ac:dyDescent="0.3">
      <c r="A70" s="57" t="s">
        <v>70</v>
      </c>
      <c r="B70" s="71" t="s">
        <v>280</v>
      </c>
    </row>
    <row r="71" spans="1:2" x14ac:dyDescent="0.3">
      <c r="A71" s="57" t="s">
        <v>71</v>
      </c>
      <c r="B71" s="71" t="s">
        <v>281</v>
      </c>
    </row>
    <row r="72" spans="1:2" x14ac:dyDescent="0.3">
      <c r="A72" s="57" t="s">
        <v>53</v>
      </c>
      <c r="B72" s="71" t="s">
        <v>282</v>
      </c>
    </row>
    <row r="73" spans="1:2" x14ac:dyDescent="0.3">
      <c r="A73" s="57" t="s">
        <v>54</v>
      </c>
      <c r="B73" s="71" t="s">
        <v>283</v>
      </c>
    </row>
    <row r="74" spans="1:2" x14ac:dyDescent="0.3">
      <c r="A74" s="57" t="s">
        <v>55</v>
      </c>
      <c r="B74" s="71" t="s">
        <v>284</v>
      </c>
    </row>
    <row r="75" spans="1:2" x14ac:dyDescent="0.3">
      <c r="A75" s="57" t="s">
        <v>56</v>
      </c>
      <c r="B75" s="71" t="s">
        <v>285</v>
      </c>
    </row>
    <row r="76" spans="1:2" x14ac:dyDescent="0.3">
      <c r="A76" s="57" t="s">
        <v>57</v>
      </c>
      <c r="B76" s="71" t="s">
        <v>286</v>
      </c>
    </row>
    <row r="77" spans="1:2" x14ac:dyDescent="0.3">
      <c r="A77" s="57" t="s">
        <v>58</v>
      </c>
      <c r="B77" s="71" t="s">
        <v>287</v>
      </c>
    </row>
    <row r="78" spans="1:2" x14ac:dyDescent="0.3">
      <c r="A78" s="57" t="s">
        <v>59</v>
      </c>
      <c r="B78" s="71" t="s">
        <v>288</v>
      </c>
    </row>
    <row r="79" spans="1:2" x14ac:dyDescent="0.3">
      <c r="A79" s="57" t="s">
        <v>60</v>
      </c>
      <c r="B79" s="71" t="s">
        <v>289</v>
      </c>
    </row>
    <row r="80" spans="1:2" x14ac:dyDescent="0.3">
      <c r="A80" s="57" t="s">
        <v>6</v>
      </c>
      <c r="B80" s="71" t="s">
        <v>158</v>
      </c>
    </row>
    <row r="81" spans="1:2" x14ac:dyDescent="0.3">
      <c r="A81" s="57" t="s">
        <v>7</v>
      </c>
      <c r="B81" s="71" t="s">
        <v>159</v>
      </c>
    </row>
    <row r="82" spans="1:2" x14ac:dyDescent="0.3">
      <c r="A82" s="57" t="s">
        <v>28</v>
      </c>
      <c r="B82" s="71" t="s">
        <v>290</v>
      </c>
    </row>
    <row r="83" spans="1:2" x14ac:dyDescent="0.3">
      <c r="A83" s="57" t="s">
        <v>29</v>
      </c>
      <c r="B83" s="71" t="s">
        <v>160</v>
      </c>
    </row>
    <row r="84" spans="1:2" x14ac:dyDescent="0.3">
      <c r="A84" s="57" t="s">
        <v>30</v>
      </c>
      <c r="B84" s="71" t="s">
        <v>291</v>
      </c>
    </row>
    <row r="85" spans="1:2" x14ac:dyDescent="0.3">
      <c r="A85" s="57" t="s">
        <v>31</v>
      </c>
      <c r="B85" s="71" t="s">
        <v>161</v>
      </c>
    </row>
    <row r="86" spans="1:2" x14ac:dyDescent="0.3">
      <c r="A86" s="57" t="s">
        <v>32</v>
      </c>
      <c r="B86" s="71" t="s">
        <v>292</v>
      </c>
    </row>
    <row r="87" spans="1:2" x14ac:dyDescent="0.3">
      <c r="A87" s="57" t="s">
        <v>47</v>
      </c>
      <c r="B87" s="71" t="s">
        <v>162</v>
      </c>
    </row>
    <row r="88" spans="1:2" x14ac:dyDescent="0.3">
      <c r="A88" s="57" t="s">
        <v>33</v>
      </c>
      <c r="B88" s="71" t="s">
        <v>293</v>
      </c>
    </row>
    <row r="89" spans="1:2" x14ac:dyDescent="0.3">
      <c r="A89" s="57" t="s">
        <v>46</v>
      </c>
      <c r="B89" s="71" t="s">
        <v>163</v>
      </c>
    </row>
    <row r="90" spans="1:2" x14ac:dyDescent="0.3">
      <c r="A90" s="57" t="s">
        <v>34</v>
      </c>
      <c r="B90" s="71" t="s">
        <v>294</v>
      </c>
    </row>
    <row r="91" spans="1:2" x14ac:dyDescent="0.3">
      <c r="A91" s="57" t="s">
        <v>45</v>
      </c>
      <c r="B91" s="71" t="s">
        <v>164</v>
      </c>
    </row>
    <row r="92" spans="1:2" x14ac:dyDescent="0.3">
      <c r="A92" s="57" t="s">
        <v>14</v>
      </c>
      <c r="B92" s="71" t="s">
        <v>165</v>
      </c>
    </row>
    <row r="93" spans="1:2" x14ac:dyDescent="0.3">
      <c r="A93" s="57" t="s">
        <v>72</v>
      </c>
      <c r="B93" s="71" t="s">
        <v>166</v>
      </c>
    </row>
    <row r="94" spans="1:2" x14ac:dyDescent="0.3">
      <c r="A94" s="57" t="s">
        <v>78</v>
      </c>
      <c r="B94" s="71" t="s">
        <v>167</v>
      </c>
    </row>
    <row r="95" spans="1:2" x14ac:dyDescent="0.3">
      <c r="A95" s="57" t="s">
        <v>73</v>
      </c>
      <c r="B95" s="71" t="s">
        <v>168</v>
      </c>
    </row>
    <row r="96" spans="1:2" x14ac:dyDescent="0.3">
      <c r="A96" s="57" t="s">
        <v>81</v>
      </c>
      <c r="B96" s="71" t="s">
        <v>169</v>
      </c>
    </row>
    <row r="97" spans="1:2" x14ac:dyDescent="0.3">
      <c r="A97" s="57" t="s">
        <v>82</v>
      </c>
      <c r="B97" s="71" t="s">
        <v>170</v>
      </c>
    </row>
    <row r="98" spans="1:2" x14ac:dyDescent="0.3">
      <c r="A98" s="57" t="s">
        <v>83</v>
      </c>
      <c r="B98" s="71" t="s">
        <v>171</v>
      </c>
    </row>
    <row r="99" spans="1:2" x14ac:dyDescent="0.3">
      <c r="A99" s="57" t="s">
        <v>15</v>
      </c>
      <c r="B99" s="71" t="s">
        <v>172</v>
      </c>
    </row>
    <row r="100" spans="1:2" x14ac:dyDescent="0.3">
      <c r="A100" s="57" t="s">
        <v>27</v>
      </c>
      <c r="B100" s="71" t="s">
        <v>173</v>
      </c>
    </row>
    <row r="101" spans="1:2" x14ac:dyDescent="0.3">
      <c r="A101" s="57" t="s">
        <v>52</v>
      </c>
      <c r="B101" s="71" t="s">
        <v>174</v>
      </c>
    </row>
    <row r="102" spans="1:2" x14ac:dyDescent="0.3">
      <c r="A102" s="57" t="s">
        <v>79</v>
      </c>
      <c r="B102" s="71" t="s">
        <v>175</v>
      </c>
    </row>
    <row r="103" spans="1:2" x14ac:dyDescent="0.3">
      <c r="A103" s="57" t="s">
        <v>80</v>
      </c>
      <c r="B103" s="71" t="s">
        <v>176</v>
      </c>
    </row>
    <row r="104" spans="1:2" x14ac:dyDescent="0.3">
      <c r="A104" s="57" t="s">
        <v>13</v>
      </c>
      <c r="B104" s="71" t="s">
        <v>177</v>
      </c>
    </row>
    <row r="105" spans="1:2" x14ac:dyDescent="0.3">
      <c r="A105" s="57" t="s">
        <v>65</v>
      </c>
      <c r="B105" s="71" t="s">
        <v>178</v>
      </c>
    </row>
    <row r="106" spans="1:2" x14ac:dyDescent="0.3">
      <c r="A106" s="57" t="s">
        <v>74</v>
      </c>
      <c r="B106" s="71" t="s">
        <v>179</v>
      </c>
    </row>
    <row r="107" spans="1:2" x14ac:dyDescent="0.3">
      <c r="A107" s="57" t="s">
        <v>64</v>
      </c>
      <c r="B107" s="71" t="s">
        <v>180</v>
      </c>
    </row>
    <row r="108" spans="1:2" x14ac:dyDescent="0.3">
      <c r="A108" s="57" t="s">
        <v>75</v>
      </c>
      <c r="B108" s="71" t="s">
        <v>181</v>
      </c>
    </row>
    <row r="109" spans="1:2" x14ac:dyDescent="0.3">
      <c r="A109" s="57" t="s">
        <v>76</v>
      </c>
      <c r="B109" s="71" t="s">
        <v>182</v>
      </c>
    </row>
    <row r="110" spans="1:2" x14ac:dyDescent="0.3">
      <c r="A110" s="57" t="s">
        <v>77</v>
      </c>
      <c r="B110" s="71" t="s">
        <v>183</v>
      </c>
    </row>
    <row r="111" spans="1:2" x14ac:dyDescent="0.3">
      <c r="A111" s="57" t="s">
        <v>8</v>
      </c>
      <c r="B111" s="71" t="s">
        <v>304</v>
      </c>
    </row>
    <row r="112" spans="1:2" x14ac:dyDescent="0.3">
      <c r="A112" s="57" t="s">
        <v>9</v>
      </c>
      <c r="B112" s="71" t="s">
        <v>303</v>
      </c>
    </row>
    <row r="113" spans="1:2" x14ac:dyDescent="0.3">
      <c r="A113" s="57" t="s">
        <v>68</v>
      </c>
      <c r="B113" s="71" t="s">
        <v>184</v>
      </c>
    </row>
    <row r="114" spans="1:2" x14ac:dyDescent="0.3">
      <c r="A114" s="57" t="s">
        <v>69</v>
      </c>
      <c r="B114" s="71" t="s">
        <v>185</v>
      </c>
    </row>
    <row r="115" spans="1:2" x14ac:dyDescent="0.3">
      <c r="A115" s="57" t="s">
        <v>35</v>
      </c>
      <c r="B115" s="71" t="s">
        <v>186</v>
      </c>
    </row>
    <row r="116" spans="1:2" x14ac:dyDescent="0.3">
      <c r="A116" s="57" t="s">
        <v>41</v>
      </c>
      <c r="B116" s="71" t="s">
        <v>187</v>
      </c>
    </row>
    <row r="117" spans="1:2" x14ac:dyDescent="0.3">
      <c r="A117" s="57" t="s">
        <v>36</v>
      </c>
      <c r="B117" s="71" t="s">
        <v>188</v>
      </c>
    </row>
    <row r="118" spans="1:2" x14ac:dyDescent="0.3">
      <c r="A118" s="57" t="s">
        <v>42</v>
      </c>
      <c r="B118" s="71" t="s">
        <v>189</v>
      </c>
    </row>
    <row r="119" spans="1:2" x14ac:dyDescent="0.3">
      <c r="A119" s="57" t="s">
        <v>37</v>
      </c>
      <c r="B119" s="71" t="s">
        <v>190</v>
      </c>
    </row>
    <row r="120" spans="1:2" x14ac:dyDescent="0.3">
      <c r="A120" s="57" t="s">
        <v>43</v>
      </c>
      <c r="B120" s="71" t="s">
        <v>191</v>
      </c>
    </row>
    <row r="121" spans="1:2" x14ac:dyDescent="0.3">
      <c r="A121" s="57" t="s">
        <v>38</v>
      </c>
      <c r="B121" s="71" t="s">
        <v>192</v>
      </c>
    </row>
    <row r="122" spans="1:2" x14ac:dyDescent="0.3">
      <c r="A122" s="57" t="s">
        <v>44</v>
      </c>
      <c r="B122" s="71" t="s">
        <v>193</v>
      </c>
    </row>
    <row r="124" spans="1:2" x14ac:dyDescent="0.3">
      <c r="A124" s="57"/>
    </row>
    <row r="125" spans="1:2" x14ac:dyDescent="0.3">
      <c r="A125" s="57"/>
    </row>
    <row r="126" spans="1:2" x14ac:dyDescent="0.3">
      <c r="A126" s="57"/>
    </row>
    <row r="127" spans="1:2" x14ac:dyDescent="0.3">
      <c r="A127" s="57"/>
    </row>
    <row r="128" spans="1:2" x14ac:dyDescent="0.3">
      <c r="A128" s="57"/>
    </row>
    <row r="129" spans="1:1" x14ac:dyDescent="0.3">
      <c r="A129" s="57"/>
    </row>
    <row r="130" spans="1:1" x14ac:dyDescent="0.3">
      <c r="A130" s="57"/>
    </row>
    <row r="131" spans="1:1" x14ac:dyDescent="0.3">
      <c r="A131" s="57"/>
    </row>
    <row r="132" spans="1:1" x14ac:dyDescent="0.3">
      <c r="A132" s="57"/>
    </row>
    <row r="133" spans="1:1" x14ac:dyDescent="0.3">
      <c r="A133" s="57"/>
    </row>
    <row r="134" spans="1:1" x14ac:dyDescent="0.3">
      <c r="A134" s="57"/>
    </row>
    <row r="135" spans="1:1" x14ac:dyDescent="0.3">
      <c r="A135" s="57"/>
    </row>
  </sheetData>
  <hyperlinks>
    <hyperlink ref="B13" r:id="rId1"/>
    <hyperlink ref="B12" r:id="rId2"/>
    <hyperlink ref="B11" r:id="rId3"/>
    <hyperlink ref="B10" r:id="rId4" display="https://cida.usgs.gov/enddat/"/>
    <hyperlink ref="B9" r:id="rId5" location="Training"/>
  </hyperlinks>
  <pageMargins left="0.7" right="0.7" top="0.75" bottom="0.75" header="0.3" footer="0.3"/>
  <pageSetup orientation="portrait"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0"/>
  <sheetViews>
    <sheetView tabSelected="1" zoomScale="85" zoomScaleNormal="85" workbookViewId="0">
      <pane ySplit="16" topLeftCell="A17" activePane="bottomLeft" state="frozen"/>
      <selection pane="bottomLeft" activeCell="L41" sqref="L41"/>
    </sheetView>
  </sheetViews>
  <sheetFormatPr defaultColWidth="9.109375" defaultRowHeight="14.4" x14ac:dyDescent="0.3"/>
  <cols>
    <col min="1" max="1" width="4" style="4" bestFit="1" customWidth="1"/>
    <col min="2" max="2" width="36.6640625" style="3" customWidth="1"/>
    <col min="3" max="3" width="8.33203125" style="3" customWidth="1"/>
    <col min="4" max="4" width="8.33203125" style="5" customWidth="1"/>
    <col min="5" max="6" width="8.33203125" style="4" customWidth="1"/>
    <col min="7" max="7" width="57.88671875" style="3" customWidth="1"/>
    <col min="8" max="8" width="7.5546875" style="3" customWidth="1"/>
    <col min="9" max="9" width="40.6640625" style="3" bestFit="1" customWidth="1"/>
    <col min="10" max="10" width="9.109375" style="3" customWidth="1"/>
    <col min="11" max="13" width="9.109375" style="3"/>
    <col min="14" max="14" width="6.5546875" style="3" customWidth="1"/>
    <col min="15" max="16" width="9.109375" style="3"/>
    <col min="17" max="17" width="9" style="3" customWidth="1"/>
    <col min="18" max="16384" width="9.109375" style="3"/>
  </cols>
  <sheetData>
    <row r="1" spans="1:11" ht="44.25" customHeight="1" thickBot="1" x14ac:dyDescent="0.45">
      <c r="A1" s="128" t="s">
        <v>295</v>
      </c>
      <c r="B1" s="129"/>
      <c r="C1" s="129"/>
      <c r="D1" s="129"/>
      <c r="E1" s="129"/>
      <c r="F1" s="129"/>
      <c r="G1" s="130"/>
      <c r="H1" s="131" t="s">
        <v>198</v>
      </c>
      <c r="I1" s="132"/>
    </row>
    <row r="2" spans="1:11" s="10" customFormat="1" ht="17.25" customHeight="1" thickBot="1" x14ac:dyDescent="0.35">
      <c r="A2" s="133" t="s">
        <v>255</v>
      </c>
      <c r="B2" s="134"/>
      <c r="C2" s="135" t="str">
        <f>CONCATENATE("https://cida.usgs.gov/enddat/service/execute?",G6,G7,G8,G9,G10,G11,G12,G13,G14,G18,G19,G20,G21,G22,G23,G25,G26,G27,G28,G29,G30,G31,G32,G33,G34,G36,G37,G38,G39,G40,G41,G42,G43,G44,G45,G47,G48,G49,G50,G51,G52,G53,G54,G55,G56,G57,G58,G59,G60,G61,G62,G63,G64,G65,G66,G67,G68,G69,G70,G71,G72,G73,G74,G76,G77,G78,G79,G80,G81,G82,G83,G84,G85,G86,G87,G88,G89,G90,G91,G92,G93,G94,G95,G96,G97,G98,G99,G101,G102,G103,G104,G105,G106,G107,G108,G109,G110,G111,G112,G113,G114,G115,G116,G117,G118,G119)</f>
        <v>https://cida.usgs.gov/enddat/service/execute?Lake=michigan&amp;filterId=&amp;TZ=-5_CDT&amp;GEN=DOY:DOY::0!DOY&amp;timeInt=6&amp;DateFormat=Excel&amp;style=csv&amp;download=on</v>
      </c>
      <c r="D2" s="136"/>
      <c r="E2" s="136"/>
      <c r="F2" s="136"/>
      <c r="G2" s="137"/>
      <c r="H2" s="138" t="s">
        <v>259</v>
      </c>
      <c r="I2" s="139"/>
    </row>
    <row r="3" spans="1:11" s="10" customFormat="1" ht="17.25" customHeight="1" x14ac:dyDescent="0.3">
      <c r="A3" s="100" t="s">
        <v>256</v>
      </c>
      <c r="B3" s="101"/>
      <c r="C3" s="102" t="s">
        <v>235</v>
      </c>
      <c r="D3" s="103"/>
      <c r="E3" s="103"/>
      <c r="F3" s="104"/>
      <c r="G3" s="41" t="s">
        <v>20</v>
      </c>
      <c r="H3" s="45" t="s">
        <v>200</v>
      </c>
      <c r="I3" s="76" t="s">
        <v>242</v>
      </c>
    </row>
    <row r="4" spans="1:11" x14ac:dyDescent="0.3">
      <c r="A4" s="105" t="s">
        <v>212</v>
      </c>
      <c r="B4" s="106"/>
      <c r="C4" s="107"/>
      <c r="D4" s="108"/>
      <c r="E4" s="108"/>
      <c r="F4" s="109"/>
      <c r="G4" s="41" t="s">
        <v>20</v>
      </c>
      <c r="H4" s="46" t="s">
        <v>298</v>
      </c>
      <c r="I4" s="47"/>
      <c r="K4" s="10"/>
    </row>
    <row r="5" spans="1:11" ht="15" customHeight="1" x14ac:dyDescent="0.3">
      <c r="A5" s="110" t="s">
        <v>251</v>
      </c>
      <c r="B5" s="111"/>
      <c r="C5" s="112"/>
      <c r="D5" s="113"/>
      <c r="E5" s="113"/>
      <c r="F5" s="114"/>
      <c r="G5" s="41" t="s">
        <v>20</v>
      </c>
      <c r="H5" s="46">
        <v>2009</v>
      </c>
      <c r="I5" s="47"/>
      <c r="K5" s="10"/>
    </row>
    <row r="6" spans="1:11" ht="15" customHeight="1" x14ac:dyDescent="0.3">
      <c r="A6" s="115" t="s">
        <v>122</v>
      </c>
      <c r="B6" s="116"/>
      <c r="C6" s="117" t="s">
        <v>17</v>
      </c>
      <c r="D6" s="118"/>
      <c r="E6" s="118"/>
      <c r="F6" s="119"/>
      <c r="G6" s="42" t="str">
        <f>CONCATENATE("Lake=",C6)</f>
        <v>Lake=michigan</v>
      </c>
      <c r="H6" s="46">
        <v>2010</v>
      </c>
      <c r="I6" s="47"/>
      <c r="K6" s="10"/>
    </row>
    <row r="7" spans="1:11" ht="15" customHeight="1" x14ac:dyDescent="0.3">
      <c r="A7" s="120" t="s">
        <v>257</v>
      </c>
      <c r="B7" s="121"/>
      <c r="C7" s="122"/>
      <c r="D7" s="123"/>
      <c r="E7" s="123"/>
      <c r="F7" s="124"/>
      <c r="G7" s="43" t="str">
        <f>IF(C3="Model-building/ Validation",(CONCATENATE("&amp;filterId=",(IF(C7="","",(VLOOKUP(C7,H4:I16,2)))))),"")</f>
        <v>&amp;filterId=</v>
      </c>
      <c r="H7" s="46">
        <v>2011</v>
      </c>
      <c r="I7" s="47"/>
      <c r="K7" s="10"/>
    </row>
    <row r="8" spans="1:11" x14ac:dyDescent="0.3">
      <c r="A8" s="115" t="s">
        <v>111</v>
      </c>
      <c r="B8" s="116"/>
      <c r="C8" s="125"/>
      <c r="D8" s="126"/>
      <c r="E8" s="126"/>
      <c r="F8" s="127"/>
      <c r="G8" s="43" t="str">
        <f>IF(C3="Download data for a Specific Date",(CONCATENATE("&amp;datetime=",(TEXT((YEAR(C8)),"00")),"-",(TEXT((MONTH(C8)),"00")),"-",(TEXT((DAY(C8)),"00")),"T",(TEXT((HOUR(C8)),"00")),":00:00-05:00")),"")</f>
        <v/>
      </c>
      <c r="H8" s="46">
        <v>2012</v>
      </c>
      <c r="I8" s="47"/>
      <c r="K8" s="10"/>
    </row>
    <row r="9" spans="1:11" x14ac:dyDescent="0.3">
      <c r="A9" s="115" t="s">
        <v>121</v>
      </c>
      <c r="B9" s="116"/>
      <c r="C9" s="140" t="s">
        <v>18</v>
      </c>
      <c r="D9" s="141"/>
      <c r="E9" s="141"/>
      <c r="F9" s="142"/>
      <c r="G9" s="44" t="str">
        <f>IF(C9="CDT", "&amp;TZ=-5_CDT",(IF(C9="EDT", "&amp;TZ=-4_EDT",(IF(C9="CST", "&amp;TZ=-6_CST",(IF(C9="EST", "&amp;TZ=-5_EST","")))))))</f>
        <v>&amp;TZ=-5_CDT</v>
      </c>
      <c r="H9" s="46" t="s">
        <v>299</v>
      </c>
      <c r="I9" s="47"/>
      <c r="K9" s="10"/>
    </row>
    <row r="10" spans="1:11" s="2" customFormat="1" ht="15" customHeight="1" x14ac:dyDescent="0.3">
      <c r="A10" s="143" t="s">
        <v>258</v>
      </c>
      <c r="B10" s="144"/>
      <c r="C10" s="145" t="s">
        <v>103</v>
      </c>
      <c r="D10" s="146"/>
      <c r="E10" s="146"/>
      <c r="F10" s="147"/>
      <c r="G10" s="44" t="str">
        <f>IF(C10="Yes","&amp;GEN=DOY:DOY::0!DOY","")</f>
        <v>&amp;GEN=DOY:DOY::0!DOY</v>
      </c>
      <c r="H10" s="46">
        <v>2013</v>
      </c>
      <c r="I10" s="47"/>
      <c r="K10" s="10"/>
    </row>
    <row r="11" spans="1:11" x14ac:dyDescent="0.3">
      <c r="A11" s="115" t="s">
        <v>95</v>
      </c>
      <c r="B11" s="116"/>
      <c r="C11" s="148">
        <v>6</v>
      </c>
      <c r="D11" s="149"/>
      <c r="E11" s="149"/>
      <c r="F11" s="150"/>
      <c r="G11" s="42" t="str">
        <f>CONCATENATE("&amp;timeInt=",C11)</f>
        <v>&amp;timeInt=6</v>
      </c>
      <c r="H11" s="48">
        <v>2014</v>
      </c>
      <c r="I11" s="47"/>
      <c r="K11" s="10"/>
    </row>
    <row r="12" spans="1:11" x14ac:dyDescent="0.3">
      <c r="A12" s="115" t="s">
        <v>96</v>
      </c>
      <c r="B12" s="116"/>
      <c r="C12" s="115" t="s">
        <v>19</v>
      </c>
      <c r="D12" s="151"/>
      <c r="E12" s="151"/>
      <c r="F12" s="116"/>
      <c r="G12" s="42" t="s">
        <v>0</v>
      </c>
      <c r="H12" s="48">
        <v>2015</v>
      </c>
      <c r="I12" s="47"/>
      <c r="K12" s="10"/>
    </row>
    <row r="13" spans="1:11" x14ac:dyDescent="0.3">
      <c r="A13" s="115" t="s">
        <v>106</v>
      </c>
      <c r="B13" s="116"/>
      <c r="C13" s="115" t="s">
        <v>105</v>
      </c>
      <c r="D13" s="151"/>
      <c r="E13" s="151"/>
      <c r="F13" s="116"/>
      <c r="G13" s="42" t="s">
        <v>1</v>
      </c>
      <c r="H13" s="46">
        <v>2016</v>
      </c>
      <c r="I13" s="47"/>
      <c r="J13" s="77"/>
      <c r="K13" s="10"/>
    </row>
    <row r="14" spans="1:11" x14ac:dyDescent="0.3">
      <c r="A14" s="153" t="s">
        <v>94</v>
      </c>
      <c r="B14" s="154"/>
      <c r="C14" s="153" t="s">
        <v>103</v>
      </c>
      <c r="D14" s="155"/>
      <c r="E14" s="155"/>
      <c r="F14" s="154"/>
      <c r="G14" s="42" t="s">
        <v>2</v>
      </c>
      <c r="H14" s="46">
        <v>2017</v>
      </c>
      <c r="I14" s="47"/>
      <c r="K14" s="10"/>
    </row>
    <row r="15" spans="1:11" s="2" customFormat="1" ht="15" customHeight="1" x14ac:dyDescent="0.3">
      <c r="A15" s="156" t="s">
        <v>250</v>
      </c>
      <c r="B15" s="157"/>
      <c r="C15" s="158" t="s">
        <v>260</v>
      </c>
      <c r="D15" s="159"/>
      <c r="E15" s="159"/>
      <c r="F15" s="160"/>
      <c r="G15" s="80" t="s">
        <v>252</v>
      </c>
      <c r="H15" s="46">
        <v>2018</v>
      </c>
      <c r="I15" s="47"/>
    </row>
    <row r="16" spans="1:11" s="2" customFormat="1" ht="15" customHeight="1" thickBot="1" x14ac:dyDescent="0.35">
      <c r="A16" s="161"/>
      <c r="B16" s="162"/>
      <c r="C16" s="161"/>
      <c r="D16" s="163"/>
      <c r="E16" s="163"/>
      <c r="F16" s="162"/>
      <c r="G16" s="91"/>
      <c r="H16" s="78">
        <v>2019</v>
      </c>
      <c r="I16" s="79"/>
    </row>
    <row r="17" spans="1:9" s="2" customFormat="1" ht="15" customHeight="1" thickBot="1" x14ac:dyDescent="0.35">
      <c r="A17" s="20"/>
      <c r="B17" s="22" t="s">
        <v>107</v>
      </c>
      <c r="C17" s="82"/>
      <c r="D17" s="28" t="s">
        <v>99</v>
      </c>
      <c r="E17" s="28" t="s">
        <v>100</v>
      </c>
      <c r="F17" s="29"/>
      <c r="G17" s="19" t="s">
        <v>248</v>
      </c>
      <c r="H17" s="95" t="s">
        <v>249</v>
      </c>
      <c r="I17" s="94"/>
    </row>
    <row r="18" spans="1:9" x14ac:dyDescent="0.3">
      <c r="A18" s="39" t="s">
        <v>302</v>
      </c>
      <c r="B18" s="21" t="s">
        <v>3</v>
      </c>
      <c r="C18" s="18"/>
      <c r="D18" s="49" t="s">
        <v>302</v>
      </c>
      <c r="E18" s="49" t="s">
        <v>302</v>
      </c>
      <c r="F18" s="16"/>
      <c r="G18" s="11" t="str">
        <f>IF(A18="y",(CONCATENATE("&amp;Precip=",D18,":",E18,":00000:precip3:Sum:6!",B18)),"")</f>
        <v/>
      </c>
    </row>
    <row r="19" spans="1:9" x14ac:dyDescent="0.3">
      <c r="A19" s="39" t="s">
        <v>302</v>
      </c>
      <c r="B19" s="21" t="s">
        <v>4</v>
      </c>
      <c r="C19" s="18"/>
      <c r="D19" s="88" t="str">
        <f>IF(D18="","",D18)</f>
        <v xml:space="preserve"> </v>
      </c>
      <c r="E19" s="88" t="str">
        <f>IF(E18="","",E18)</f>
        <v xml:space="preserve"> </v>
      </c>
      <c r="F19" s="16"/>
      <c r="G19" s="11" t="str">
        <f>IF(A19="y",(CONCATENATE("&amp;Precip=",D19,":",E19,":00000:precip3:Sum:24!",B19)),"")</f>
        <v/>
      </c>
    </row>
    <row r="20" spans="1:9" x14ac:dyDescent="0.3">
      <c r="A20" s="39" t="s">
        <v>302</v>
      </c>
      <c r="B20" s="21" t="s">
        <v>5</v>
      </c>
      <c r="C20" s="18"/>
      <c r="D20" s="88" t="str">
        <f t="shared" ref="D20:E23" si="0">IF(D19="","",D19)</f>
        <v xml:space="preserve"> </v>
      </c>
      <c r="E20" s="88" t="str">
        <f t="shared" si="0"/>
        <v xml:space="preserve"> </v>
      </c>
      <c r="F20" s="16"/>
      <c r="G20" s="11" t="str">
        <f>IF(A20="y",(CONCATENATE("&amp;Precip=",D20,":",E20,":00000:precip3:Sum:48!",B20)),"")</f>
        <v/>
      </c>
    </row>
    <row r="21" spans="1:9" x14ac:dyDescent="0.3">
      <c r="A21" s="39" t="s">
        <v>302</v>
      </c>
      <c r="B21" s="21" t="s">
        <v>63</v>
      </c>
      <c r="C21" s="18"/>
      <c r="D21" s="88" t="str">
        <f t="shared" si="0"/>
        <v xml:space="preserve"> </v>
      </c>
      <c r="E21" s="88" t="str">
        <f t="shared" si="0"/>
        <v xml:space="preserve"> </v>
      </c>
      <c r="F21" s="16"/>
      <c r="G21" s="11" t="str">
        <f>IF(A21="y",(CONCATENATE("&amp;Precip=",D21,":",E21,":00000:precip3:Sum:72!",B21)),"")</f>
        <v/>
      </c>
    </row>
    <row r="22" spans="1:9" x14ac:dyDescent="0.3">
      <c r="A22" s="39" t="s">
        <v>302</v>
      </c>
      <c r="B22" s="21" t="s">
        <v>16</v>
      </c>
      <c r="C22" s="18"/>
      <c r="D22" s="88" t="str">
        <f t="shared" si="0"/>
        <v xml:space="preserve"> </v>
      </c>
      <c r="E22" s="88" t="str">
        <f t="shared" si="0"/>
        <v xml:space="preserve"> </v>
      </c>
      <c r="F22" s="16"/>
      <c r="G22" s="11" t="str">
        <f>IF(A22="y",(CONCATENATE("&amp;Precip=",D22,":",E22,":00000:precip3:Sum:120!",B22)),"")</f>
        <v/>
      </c>
    </row>
    <row r="23" spans="1:9" x14ac:dyDescent="0.3">
      <c r="A23" s="39" t="s">
        <v>302</v>
      </c>
      <c r="B23" s="21" t="s">
        <v>26</v>
      </c>
      <c r="C23" s="18"/>
      <c r="D23" s="88" t="str">
        <f t="shared" si="0"/>
        <v xml:space="preserve"> </v>
      </c>
      <c r="E23" s="88" t="str">
        <f t="shared" si="0"/>
        <v xml:space="preserve"> </v>
      </c>
      <c r="F23" s="17"/>
      <c r="G23" s="11" t="str">
        <f>IF(A23="y",(CONCATENATE("&amp;Precip=",D23,":",E23,":00000:precip3:Sum:144!",B23)),"")</f>
        <v/>
      </c>
    </row>
    <row r="24" spans="1:9" s="2" customFormat="1" ht="15" customHeight="1" x14ac:dyDescent="0.3">
      <c r="A24" s="63"/>
      <c r="B24" s="22" t="s">
        <v>108</v>
      </c>
      <c r="C24" s="97" t="s">
        <v>98</v>
      </c>
      <c r="D24" s="98"/>
      <c r="E24" s="98"/>
      <c r="F24" s="99"/>
      <c r="G24" s="62" t="s">
        <v>246</v>
      </c>
      <c r="H24" s="7"/>
    </row>
    <row r="25" spans="1:9" s="1" customFormat="1" x14ac:dyDescent="0.3">
      <c r="A25" s="39" t="s">
        <v>302</v>
      </c>
      <c r="B25" s="21" t="s">
        <v>84</v>
      </c>
      <c r="C25" s="23"/>
      <c r="D25" s="164"/>
      <c r="E25" s="165"/>
      <c r="F25" s="24"/>
      <c r="G25" s="11" t="str">
        <f>IF(D25="","",(IF(A25="y",(CONCATENATE("&amp;NWIS=0",D25,":00060:00000:Mean:6!",B25)),"")))</f>
        <v/>
      </c>
      <c r="I25" s="2"/>
    </row>
    <row r="26" spans="1:9" s="1" customFormat="1" x14ac:dyDescent="0.3">
      <c r="A26" s="39" t="s">
        <v>302</v>
      </c>
      <c r="B26" s="21" t="s">
        <v>85</v>
      </c>
      <c r="C26" s="23"/>
      <c r="D26" s="166" t="str">
        <f t="shared" ref="D26:D34" si="1">IF(D25="","",D25)</f>
        <v/>
      </c>
      <c r="E26" s="166"/>
      <c r="F26" s="24"/>
      <c r="G26" s="11" t="str">
        <f>IF(D26="","",(IF(A26="y",(CONCATENATE("&amp;NWIS=0",D26,":00060:00000:Mean:24!",B26)),"")))</f>
        <v/>
      </c>
      <c r="I26" s="2"/>
    </row>
    <row r="27" spans="1:9" s="1" customFormat="1" x14ac:dyDescent="0.3">
      <c r="A27" s="39" t="s">
        <v>302</v>
      </c>
      <c r="B27" s="21" t="s">
        <v>86</v>
      </c>
      <c r="C27" s="23"/>
      <c r="D27" s="152" t="str">
        <f t="shared" si="1"/>
        <v/>
      </c>
      <c r="E27" s="152"/>
      <c r="F27" s="24"/>
      <c r="G27" s="11" t="str">
        <f>IF(D27="","",(IF(A27="y",(CONCATENATE("&amp;NWIS=0",D27,":00060:00000:Max:24!",B27)),"")))</f>
        <v/>
      </c>
      <c r="I27" s="2"/>
    </row>
    <row r="28" spans="1:9" s="1" customFormat="1" x14ac:dyDescent="0.3">
      <c r="A28" s="39" t="s">
        <v>302</v>
      </c>
      <c r="B28" s="21" t="s">
        <v>87</v>
      </c>
      <c r="C28" s="23"/>
      <c r="D28" s="152" t="str">
        <f t="shared" si="1"/>
        <v/>
      </c>
      <c r="E28" s="152"/>
      <c r="F28" s="24"/>
      <c r="G28" s="11" t="str">
        <f>IF(D28="","",(IF(A28="y",(CONCATENATE("&amp;NWIS=0",D28,":00060:00000:Min:24!",B28)),"")))</f>
        <v/>
      </c>
    </row>
    <row r="29" spans="1:9" s="1" customFormat="1" x14ac:dyDescent="0.3">
      <c r="A29" s="39" t="s">
        <v>302</v>
      </c>
      <c r="B29" s="21" t="s">
        <v>88</v>
      </c>
      <c r="C29" s="23"/>
      <c r="D29" s="152" t="str">
        <f t="shared" si="1"/>
        <v/>
      </c>
      <c r="E29" s="152"/>
      <c r="F29" s="24"/>
      <c r="G29" s="11" t="str">
        <f>IF(D29="","",(IF(A29="y",(CONCATENATE("&amp;NWIS=0",D29,":00060:00000:Mean:48!",B29)),"")))</f>
        <v/>
      </c>
    </row>
    <row r="30" spans="1:9" s="1" customFormat="1" x14ac:dyDescent="0.3">
      <c r="A30" s="39" t="s">
        <v>302</v>
      </c>
      <c r="B30" s="21" t="s">
        <v>89</v>
      </c>
      <c r="C30" s="23"/>
      <c r="D30" s="152" t="str">
        <f t="shared" si="1"/>
        <v/>
      </c>
      <c r="E30" s="152"/>
      <c r="F30" s="24"/>
      <c r="G30" s="11" t="str">
        <f>IF(D30="","",(IF(A30="y",(CONCATENATE("&amp;NWIS=0",D30,":00060:00000:Max:48!",B30)),"")))</f>
        <v/>
      </c>
    </row>
    <row r="31" spans="1:9" s="1" customFormat="1" x14ac:dyDescent="0.3">
      <c r="A31" s="39" t="s">
        <v>302</v>
      </c>
      <c r="B31" s="21" t="s">
        <v>90</v>
      </c>
      <c r="C31" s="23"/>
      <c r="D31" s="152" t="str">
        <f t="shared" si="1"/>
        <v/>
      </c>
      <c r="E31" s="152"/>
      <c r="F31" s="24"/>
      <c r="G31" s="11" t="str">
        <f>IF(D31="","",(IF(A31="y",(CONCATENATE("&amp;NWIS=0",D31,":00060:00000:Min:48!",B31)),"")))</f>
        <v/>
      </c>
    </row>
    <row r="32" spans="1:9" s="1" customFormat="1" x14ac:dyDescent="0.3">
      <c r="A32" s="39" t="s">
        <v>302</v>
      </c>
      <c r="B32" s="21" t="s">
        <v>91</v>
      </c>
      <c r="C32" s="23"/>
      <c r="D32" s="152" t="str">
        <f t="shared" si="1"/>
        <v/>
      </c>
      <c r="E32" s="152"/>
      <c r="F32" s="24"/>
      <c r="G32" s="11" t="str">
        <f>IF(D32="","",(IF(A32="y",(CONCATENATE("&amp;NWIS=0",D32,":00060:00000:Mean:72!",B32)),"")))</f>
        <v/>
      </c>
    </row>
    <row r="33" spans="1:9" s="1" customFormat="1" x14ac:dyDescent="0.3">
      <c r="A33" s="39" t="s">
        <v>302</v>
      </c>
      <c r="B33" s="21" t="s">
        <v>92</v>
      </c>
      <c r="C33" s="23"/>
      <c r="D33" s="152" t="str">
        <f t="shared" si="1"/>
        <v/>
      </c>
      <c r="E33" s="152"/>
      <c r="F33" s="24"/>
      <c r="G33" s="11" t="str">
        <f>IF(D33="","",(IF(A33="y",(CONCATENATE("&amp;NWIS=0",D33,":00060:00000:Mean:168!",B33)),"")))</f>
        <v/>
      </c>
    </row>
    <row r="34" spans="1:9" s="1" customFormat="1" x14ac:dyDescent="0.3">
      <c r="A34" s="39" t="s">
        <v>302</v>
      </c>
      <c r="B34" s="21" t="s">
        <v>93</v>
      </c>
      <c r="C34" s="25"/>
      <c r="D34" s="168" t="str">
        <f t="shared" si="1"/>
        <v/>
      </c>
      <c r="E34" s="168"/>
      <c r="F34" s="26"/>
      <c r="G34" s="15" t="str">
        <f>IF(D34="","",(IF(A34="y",(CONCATENATE("&amp;NWIS=0",D34,":00060:00000:Mean:336!",B34)),"")))</f>
        <v/>
      </c>
    </row>
    <row r="35" spans="1:9" s="2" customFormat="1" ht="15" customHeight="1" x14ac:dyDescent="0.3">
      <c r="A35" s="63"/>
      <c r="B35" s="22" t="s">
        <v>201</v>
      </c>
      <c r="C35" s="97" t="s">
        <v>98</v>
      </c>
      <c r="D35" s="98"/>
      <c r="E35" s="98"/>
      <c r="F35" s="99"/>
      <c r="G35" s="62" t="s">
        <v>246</v>
      </c>
      <c r="H35" s="7"/>
    </row>
    <row r="36" spans="1:9" s="1" customFormat="1" x14ac:dyDescent="0.3">
      <c r="A36" s="39"/>
      <c r="B36" s="21" t="s">
        <v>202</v>
      </c>
      <c r="C36" s="23"/>
      <c r="D36" s="164"/>
      <c r="E36" s="165"/>
      <c r="F36" s="24"/>
      <c r="G36" s="11" t="str">
        <f>IF(D36="","",(IF(A36="y",(CONCATENATE("&amp;NWIS=0",D36,":00060:00000:Mean:6!",B36)),"")))</f>
        <v/>
      </c>
      <c r="I36" s="2"/>
    </row>
    <row r="37" spans="1:9" s="1" customFormat="1" x14ac:dyDescent="0.3">
      <c r="A37" s="39"/>
      <c r="B37" s="21" t="s">
        <v>203</v>
      </c>
      <c r="C37" s="23"/>
      <c r="D37" s="169" t="str">
        <f>IF(D36="","",D36)</f>
        <v/>
      </c>
      <c r="E37" s="169"/>
      <c r="F37" s="24"/>
      <c r="G37" s="11" t="str">
        <f>IF(D37="","",(IF(A37="y",(CONCATENATE("&amp;NWIS=0",D37,":00060:00000:Mean:24!",B37)),"")))</f>
        <v/>
      </c>
      <c r="I37" s="2"/>
    </row>
    <row r="38" spans="1:9" s="1" customFormat="1" x14ac:dyDescent="0.3">
      <c r="A38" s="39"/>
      <c r="B38" s="21" t="s">
        <v>204</v>
      </c>
      <c r="C38" s="23"/>
      <c r="D38" s="167" t="str">
        <f t="shared" ref="D38:D45" si="2">IF(D37="","",D37)</f>
        <v/>
      </c>
      <c r="E38" s="167"/>
      <c r="F38" s="24"/>
      <c r="G38" s="11" t="str">
        <f>IF(D38="","",(IF(A38="y",(CONCATENATE("&amp;NWIS=0",D38,":00060:00000:Max:24!",B38)),"")))</f>
        <v/>
      </c>
      <c r="I38" s="2"/>
    </row>
    <row r="39" spans="1:9" s="1" customFormat="1" x14ac:dyDescent="0.3">
      <c r="A39" s="39"/>
      <c r="B39" s="21" t="s">
        <v>205</v>
      </c>
      <c r="C39" s="23"/>
      <c r="D39" s="167" t="str">
        <f t="shared" si="2"/>
        <v/>
      </c>
      <c r="E39" s="167"/>
      <c r="F39" s="24"/>
      <c r="G39" s="11" t="str">
        <f>IF(D39="","",(IF(A39="y",(CONCATENATE("&amp;NWIS=0",D39,":00060:00000:Min:24!",B39)),"")))</f>
        <v/>
      </c>
    </row>
    <row r="40" spans="1:9" s="1" customFormat="1" x14ac:dyDescent="0.3">
      <c r="A40" s="39"/>
      <c r="B40" s="21" t="s">
        <v>206</v>
      </c>
      <c r="C40" s="23"/>
      <c r="D40" s="167" t="str">
        <f t="shared" si="2"/>
        <v/>
      </c>
      <c r="E40" s="167"/>
      <c r="F40" s="24"/>
      <c r="G40" s="11" t="str">
        <f>IF(D40="","",(IF(A40="y",(CONCATENATE("&amp;NWIS=0",D40,":00060:00000:Mean:48!",B40)),"")))</f>
        <v/>
      </c>
    </row>
    <row r="41" spans="1:9" s="1" customFormat="1" x14ac:dyDescent="0.3">
      <c r="A41" s="39"/>
      <c r="B41" s="21" t="s">
        <v>207</v>
      </c>
      <c r="C41" s="23"/>
      <c r="D41" s="167" t="str">
        <f t="shared" si="2"/>
        <v/>
      </c>
      <c r="E41" s="167"/>
      <c r="F41" s="24"/>
      <c r="G41" s="11" t="str">
        <f>IF(D41="","",(IF(A41="y",(CONCATENATE("&amp;NWIS=0",D41,":00060:00000:Max:48!",B41)),"")))</f>
        <v/>
      </c>
    </row>
    <row r="42" spans="1:9" s="1" customFormat="1" x14ac:dyDescent="0.3">
      <c r="A42" s="39"/>
      <c r="B42" s="21" t="s">
        <v>208</v>
      </c>
      <c r="C42" s="23"/>
      <c r="D42" s="167" t="str">
        <f t="shared" si="2"/>
        <v/>
      </c>
      <c r="E42" s="167"/>
      <c r="F42" s="24"/>
      <c r="G42" s="11" t="str">
        <f>IF(D42="","",(IF(A42="y",(CONCATENATE("&amp;NWIS=0",D42,":00060:00000:Min:48!",B42)),"")))</f>
        <v/>
      </c>
    </row>
    <row r="43" spans="1:9" s="1" customFormat="1" x14ac:dyDescent="0.3">
      <c r="A43" s="39"/>
      <c r="B43" s="21" t="s">
        <v>209</v>
      </c>
      <c r="C43" s="23"/>
      <c r="D43" s="167" t="str">
        <f t="shared" si="2"/>
        <v/>
      </c>
      <c r="E43" s="167"/>
      <c r="F43" s="24"/>
      <c r="G43" s="11" t="str">
        <f>IF(D43="","",(IF(A43="y",(CONCATENATE("&amp;NWIS=0",D43,":00060:00000:Mean:72!",B43)),"")))</f>
        <v/>
      </c>
    </row>
    <row r="44" spans="1:9" s="1" customFormat="1" x14ac:dyDescent="0.3">
      <c r="A44" s="39"/>
      <c r="B44" s="21" t="s">
        <v>210</v>
      </c>
      <c r="C44" s="23"/>
      <c r="D44" s="167" t="str">
        <f t="shared" si="2"/>
        <v/>
      </c>
      <c r="E44" s="167"/>
      <c r="F44" s="24"/>
      <c r="G44" s="11" t="str">
        <f>IF(D44="","",(IF(A44="y",(CONCATENATE("&amp;NWIS=0",D44,":00060:00000:Mean:168!",B44)),"")))</f>
        <v/>
      </c>
    </row>
    <row r="45" spans="1:9" s="1" customFormat="1" x14ac:dyDescent="0.3">
      <c r="A45" s="39"/>
      <c r="B45" s="21" t="s">
        <v>211</v>
      </c>
      <c r="C45" s="25"/>
      <c r="D45" s="96" t="str">
        <f t="shared" si="2"/>
        <v/>
      </c>
      <c r="E45" s="96"/>
      <c r="F45" s="26"/>
      <c r="G45" s="15" t="str">
        <f>IF(D45="","",(IF(A45="y",(CONCATENATE("&amp;NWIS=0",D45,":00060:00000:Mean:336!",B45)),"")))</f>
        <v/>
      </c>
    </row>
    <row r="46" spans="1:9" s="2" customFormat="1" ht="15" customHeight="1" x14ac:dyDescent="0.35">
      <c r="A46" s="20"/>
      <c r="B46" s="64" t="s">
        <v>97</v>
      </c>
      <c r="C46" s="67"/>
      <c r="D46" s="65" t="s">
        <v>101</v>
      </c>
      <c r="E46" s="65" t="s">
        <v>102</v>
      </c>
      <c r="F46" s="66"/>
      <c r="G46" s="38" t="s">
        <v>247</v>
      </c>
      <c r="H46" s="7"/>
    </row>
    <row r="47" spans="1:9" x14ac:dyDescent="0.3">
      <c r="A47" s="39"/>
      <c r="B47" s="21" t="s">
        <v>21</v>
      </c>
      <c r="C47" s="23"/>
      <c r="D47" s="50"/>
      <c r="E47" s="50"/>
      <c r="F47" s="31"/>
      <c r="G47" s="12" t="str">
        <f>IF(A47="y",(CONCATENATE("&amp;GRID=",E47,":",D47,":-1:0:eta:::0!",B47)),"")</f>
        <v/>
      </c>
    </row>
    <row r="48" spans="1:9" x14ac:dyDescent="0.3">
      <c r="A48" s="39"/>
      <c r="B48" s="21" t="s">
        <v>61</v>
      </c>
      <c r="C48" s="23"/>
      <c r="D48" s="88" t="str">
        <f>IF(D47="","",D47)</f>
        <v/>
      </c>
      <c r="E48" s="88" t="str">
        <f>IF(E47="","",E47)</f>
        <v/>
      </c>
      <c r="F48" s="31"/>
      <c r="G48" s="11" t="str">
        <f>IF(A48="y",(CONCATENATE("&amp;GRID=",E48,":",D48,":-1:0:eta:::0:Mean:12!",B48)),"")</f>
        <v/>
      </c>
    </row>
    <row r="49" spans="1:10" s="1" customFormat="1" x14ac:dyDescent="0.3">
      <c r="A49" s="39"/>
      <c r="B49" s="21" t="s">
        <v>62</v>
      </c>
      <c r="C49" s="23"/>
      <c r="D49" s="88" t="str">
        <f t="shared" ref="D49:E64" si="3">IF(D48="","",D48)</f>
        <v/>
      </c>
      <c r="E49" s="88" t="str">
        <f t="shared" si="3"/>
        <v/>
      </c>
      <c r="F49" s="31"/>
      <c r="G49" s="11" t="str">
        <f>IF(A49="y",(CONCATENATE("&amp;GRID=",E49,":",D49,":-1:0:eta:::0:Mean:24!",B49)),"")</f>
        <v/>
      </c>
    </row>
    <row r="50" spans="1:10" s="1" customFormat="1" x14ac:dyDescent="0.3">
      <c r="A50" s="39"/>
      <c r="B50" s="21" t="s">
        <v>10</v>
      </c>
      <c r="C50" s="23"/>
      <c r="D50" s="88" t="str">
        <f t="shared" si="3"/>
        <v/>
      </c>
      <c r="E50" s="88" t="str">
        <f t="shared" si="3"/>
        <v/>
      </c>
      <c r="F50" s="31"/>
      <c r="G50" s="11" t="str">
        <f>IF(A50="y",(CONCATENATE("&amp;GRID=",E50,":",D50,":-1:0:wvh:::0!",B50)),"")</f>
        <v/>
      </c>
      <c r="H50" s="6"/>
      <c r="I50" s="3"/>
      <c r="J50" s="3"/>
    </row>
    <row r="51" spans="1:10" s="1" customFormat="1" x14ac:dyDescent="0.3">
      <c r="A51" s="39"/>
      <c r="B51" s="21" t="s">
        <v>11</v>
      </c>
      <c r="C51" s="23"/>
      <c r="D51" s="88" t="str">
        <f t="shared" si="3"/>
        <v/>
      </c>
      <c r="E51" s="88" t="str">
        <f t="shared" si="3"/>
        <v/>
      </c>
      <c r="F51" s="31"/>
      <c r="G51" s="11" t="str">
        <f>IF(A51="y",(CONCATENATE("&amp;GRID=",E51,":",D51,":-1:0:wvd:::0!",B51)),"")</f>
        <v/>
      </c>
    </row>
    <row r="52" spans="1:10" s="1" customFormat="1" x14ac:dyDescent="0.3">
      <c r="A52" s="39"/>
      <c r="B52" s="21" t="s">
        <v>39</v>
      </c>
      <c r="C52" s="23"/>
      <c r="D52" s="88" t="str">
        <f t="shared" si="3"/>
        <v/>
      </c>
      <c r="E52" s="88" t="str">
        <f t="shared" si="3"/>
        <v/>
      </c>
      <c r="F52" s="31"/>
      <c r="G52" s="11" t="str">
        <f>IF(A52="y",(CONCATENATE("&amp;GRID=",E52,":",D52,":-1:0:wvh:::0:Mean:3!",B52)),"")</f>
        <v/>
      </c>
      <c r="H52" s="9"/>
    </row>
    <row r="53" spans="1:10" s="1" customFormat="1" x14ac:dyDescent="0.3">
      <c r="A53" s="39"/>
      <c r="B53" s="21" t="s">
        <v>40</v>
      </c>
      <c r="C53" s="23"/>
      <c r="D53" s="88" t="str">
        <f t="shared" si="3"/>
        <v/>
      </c>
      <c r="E53" s="88" t="str">
        <f t="shared" si="3"/>
        <v/>
      </c>
      <c r="F53" s="31"/>
      <c r="G53" s="11" t="str">
        <f>IF(A53="y",(CONCATENATE("&amp;GRID=",E53,":",D53,":-1:0:wvh:::0:Max:3!",B53)),"")</f>
        <v/>
      </c>
      <c r="H53" s="9"/>
    </row>
    <row r="54" spans="1:10" s="1" customFormat="1" x14ac:dyDescent="0.3">
      <c r="A54" s="39"/>
      <c r="B54" s="21" t="s">
        <v>22</v>
      </c>
      <c r="C54" s="23"/>
      <c r="D54" s="88" t="str">
        <f t="shared" si="3"/>
        <v/>
      </c>
      <c r="E54" s="88" t="str">
        <f t="shared" si="3"/>
        <v/>
      </c>
      <c r="F54" s="31"/>
      <c r="G54" s="11" t="str">
        <f>IF(A54="y",(CONCATENATE("&amp;GRID=",E54,":",D54,":-1:0:wvh:::0:Mean:6!",B54)),"")</f>
        <v/>
      </c>
      <c r="H54" s="9"/>
    </row>
    <row r="55" spans="1:10" s="1" customFormat="1" x14ac:dyDescent="0.3">
      <c r="A55" s="39"/>
      <c r="B55" s="21" t="s">
        <v>24</v>
      </c>
      <c r="C55" s="23"/>
      <c r="D55" s="88" t="str">
        <f t="shared" si="3"/>
        <v/>
      </c>
      <c r="E55" s="88" t="str">
        <f t="shared" si="3"/>
        <v/>
      </c>
      <c r="F55" s="31"/>
      <c r="G55" s="11" t="str">
        <f>IF(A55="y",(CONCATENATE("&amp;GRID=",E55,":",D55,":-1:0:wvh:::0:Max:6!",B55)),"")</f>
        <v/>
      </c>
      <c r="H55" s="9"/>
    </row>
    <row r="56" spans="1:10" s="1" customFormat="1" x14ac:dyDescent="0.3">
      <c r="A56" s="39"/>
      <c r="B56" s="21" t="s">
        <v>23</v>
      </c>
      <c r="C56" s="23"/>
      <c r="D56" s="88" t="str">
        <f t="shared" si="3"/>
        <v/>
      </c>
      <c r="E56" s="88" t="str">
        <f t="shared" si="3"/>
        <v/>
      </c>
      <c r="F56" s="31"/>
      <c r="G56" s="11" t="str">
        <f>IF(A56="y",(CONCATENATE("&amp;GRID=",E56,":",D56,":-1:0:wvh:::0:Mean:12!",B56)),"")</f>
        <v/>
      </c>
      <c r="H56" s="9"/>
    </row>
    <row r="57" spans="1:10" s="1" customFormat="1" x14ac:dyDescent="0.3">
      <c r="A57" s="39"/>
      <c r="B57" s="21" t="s">
        <v>25</v>
      </c>
      <c r="C57" s="23"/>
      <c r="D57" s="88" t="str">
        <f t="shared" si="3"/>
        <v/>
      </c>
      <c r="E57" s="88" t="str">
        <f t="shared" si="3"/>
        <v/>
      </c>
      <c r="F57" s="31"/>
      <c r="G57" s="11" t="str">
        <f>IF(A57="y",(CONCATENATE("&amp;GRID=",E57,":",D57,":-1:0:wvh:::0:Max:12!",B57)),"")</f>
        <v/>
      </c>
      <c r="H57" s="9"/>
    </row>
    <row r="58" spans="1:10" s="1" customFormat="1" x14ac:dyDescent="0.3">
      <c r="A58" s="39"/>
      <c r="B58" s="21" t="s">
        <v>48</v>
      </c>
      <c r="C58" s="23"/>
      <c r="D58" s="88" t="str">
        <f t="shared" si="3"/>
        <v/>
      </c>
      <c r="E58" s="88" t="str">
        <f t="shared" si="3"/>
        <v/>
      </c>
      <c r="F58" s="31"/>
      <c r="G58" s="11" t="str">
        <f>IF(A58="y",(CONCATENATE("&amp;GRID=",E58,":",D58,":-1:0:wvh:::0:Mean:24!",B58)),"")</f>
        <v/>
      </c>
      <c r="H58" s="9"/>
    </row>
    <row r="59" spans="1:10" s="1" customFormat="1" x14ac:dyDescent="0.3">
      <c r="A59" s="39"/>
      <c r="B59" s="21" t="s">
        <v>49</v>
      </c>
      <c r="C59" s="23"/>
      <c r="D59" s="88" t="str">
        <f t="shared" si="3"/>
        <v/>
      </c>
      <c r="E59" s="88" t="str">
        <f t="shared" si="3"/>
        <v/>
      </c>
      <c r="F59" s="31"/>
      <c r="G59" s="11" t="str">
        <f>IF(A59="y",(CONCATENATE("&amp;GRID=",E59,":",D59,":-1:0:wvh:::0:Max:24!",B59)),"")</f>
        <v/>
      </c>
      <c r="H59" s="9"/>
    </row>
    <row r="60" spans="1:10" s="1" customFormat="1" x14ac:dyDescent="0.3">
      <c r="A60" s="39"/>
      <c r="B60" s="21" t="s">
        <v>12</v>
      </c>
      <c r="C60" s="23"/>
      <c r="D60" s="88" t="str">
        <f t="shared" si="3"/>
        <v/>
      </c>
      <c r="E60" s="88" t="str">
        <f t="shared" si="3"/>
        <v/>
      </c>
      <c r="F60" s="31"/>
      <c r="G60" s="11" t="str">
        <f>IF(A60="y",(CONCATENATE("&amp;GRID=",E60,":",D60,":-1:0:wvp:::0!",B60)),"")</f>
        <v/>
      </c>
    </row>
    <row r="61" spans="1:10" s="1" customFormat="1" x14ac:dyDescent="0.3">
      <c r="A61" s="39"/>
      <c r="B61" s="21" t="s">
        <v>50</v>
      </c>
      <c r="C61" s="23"/>
      <c r="D61" s="88" t="str">
        <f t="shared" si="3"/>
        <v/>
      </c>
      <c r="E61" s="88" t="str">
        <f t="shared" si="3"/>
        <v/>
      </c>
      <c r="F61" s="31"/>
      <c r="G61" s="11" t="str">
        <f>IF(A61="y",(CONCATENATE("&amp;GRID=",E61,":",D61,":-1:0:wvp:::0:Mean:3!",B61)),"")</f>
        <v/>
      </c>
    </row>
    <row r="62" spans="1:10" s="1" customFormat="1" x14ac:dyDescent="0.3">
      <c r="A62" s="39"/>
      <c r="B62" s="21" t="s">
        <v>51</v>
      </c>
      <c r="C62" s="23"/>
      <c r="D62" s="88" t="str">
        <f t="shared" si="3"/>
        <v/>
      </c>
      <c r="E62" s="88" t="str">
        <f t="shared" si="3"/>
        <v/>
      </c>
      <c r="F62" s="31"/>
      <c r="G62" s="11" t="str">
        <f>IF(A62="y",(CONCATENATE("&amp;GRID=",E62,":",D62,":-1:0:wvp:::0:Mean:6!",B62)),"")</f>
        <v/>
      </c>
    </row>
    <row r="63" spans="1:10" s="1" customFormat="1" x14ac:dyDescent="0.3">
      <c r="A63" s="39"/>
      <c r="B63" s="21" t="s">
        <v>67</v>
      </c>
      <c r="C63" s="23"/>
      <c r="D63" s="88" t="str">
        <f t="shared" si="3"/>
        <v/>
      </c>
      <c r="E63" s="88" t="str">
        <f t="shared" si="3"/>
        <v/>
      </c>
      <c r="F63" s="31"/>
      <c r="G63" s="11" t="str">
        <f>IF(A63="y",(CONCATENATE("&amp;GRID=",E63,":",D63,":-1:0:wvp:::0:Mean:12!",B63)),"")</f>
        <v/>
      </c>
    </row>
    <row r="64" spans="1:10" s="1" customFormat="1" x14ac:dyDescent="0.3">
      <c r="A64" s="39"/>
      <c r="B64" s="21" t="s">
        <v>66</v>
      </c>
      <c r="C64" s="23"/>
      <c r="D64" s="88" t="str">
        <f t="shared" si="3"/>
        <v/>
      </c>
      <c r="E64" s="88" t="str">
        <f t="shared" si="3"/>
        <v/>
      </c>
      <c r="F64" s="31"/>
      <c r="G64" s="11" t="str">
        <f>IF(A64="y",(CONCATENATE("&amp;GRID=",E64,":",D64,":-1:0:wvp:::0:Mean:24!",B64)),"")</f>
        <v/>
      </c>
    </row>
    <row r="65" spans="1:9" x14ac:dyDescent="0.3">
      <c r="A65" s="39"/>
      <c r="B65" s="21" t="s">
        <v>70</v>
      </c>
      <c r="C65" s="23"/>
      <c r="D65" s="88" t="str">
        <f t="shared" ref="D65:E74" si="4">IF(D64="","",D64)</f>
        <v/>
      </c>
      <c r="E65" s="88" t="str">
        <f t="shared" si="4"/>
        <v/>
      </c>
      <c r="F65" s="31"/>
      <c r="G65" s="11" t="str">
        <f>IF(A65="y",(CONCATENATE("&amp;GRID=",E65,":",D65,":-1:0:wvd:wvh:par:",(TEXT($C$5,"0")),"!",B65)),"")</f>
        <v/>
      </c>
    </row>
    <row r="66" spans="1:9" x14ac:dyDescent="0.3">
      <c r="A66" s="39"/>
      <c r="B66" s="32" t="s">
        <v>71</v>
      </c>
      <c r="C66" s="33"/>
      <c r="D66" s="88" t="str">
        <f t="shared" si="4"/>
        <v/>
      </c>
      <c r="E66" s="88" t="str">
        <f t="shared" si="4"/>
        <v/>
      </c>
      <c r="F66" s="31"/>
      <c r="G66" s="11" t="str">
        <f>IF(A66="y",(CONCATENATE("&amp;GRID=",E66,":",D66,":-1:0:wvd:wvh:perp:",(TEXT($C$5,"0")),"!",B66)),"")</f>
        <v/>
      </c>
    </row>
    <row r="67" spans="1:9" x14ac:dyDescent="0.3">
      <c r="A67" s="39"/>
      <c r="B67" s="21" t="s">
        <v>53</v>
      </c>
      <c r="C67" s="23"/>
      <c r="D67" s="88" t="str">
        <f t="shared" si="4"/>
        <v/>
      </c>
      <c r="E67" s="88" t="str">
        <f t="shared" si="4"/>
        <v/>
      </c>
      <c r="F67" s="31"/>
      <c r="G67" s="11" t="str">
        <f>IF(A67="y",(CONCATENATE("&amp;GRID=",E67,":",D67,":-1:0:wvd:wvh:par:",(TEXT($C$5,"0")),":Mean:2!",B67)),"")</f>
        <v/>
      </c>
    </row>
    <row r="68" spans="1:9" x14ac:dyDescent="0.3">
      <c r="A68" s="39"/>
      <c r="B68" s="32" t="s">
        <v>54</v>
      </c>
      <c r="C68" s="33"/>
      <c r="D68" s="88" t="str">
        <f t="shared" si="4"/>
        <v/>
      </c>
      <c r="E68" s="88" t="str">
        <f t="shared" si="4"/>
        <v/>
      </c>
      <c r="F68" s="31"/>
      <c r="G68" s="11" t="str">
        <f>IF(A68="y",(CONCATENATE("&amp;GRID=",E68,":",D68,":-1:0:wvd:wvh:perp:",(TEXT($C$5,"0")),":Mean:2!",B68)),"")</f>
        <v/>
      </c>
    </row>
    <row r="69" spans="1:9" x14ac:dyDescent="0.3">
      <c r="A69" s="39"/>
      <c r="B69" s="32" t="s">
        <v>55</v>
      </c>
      <c r="C69" s="33"/>
      <c r="D69" s="88" t="str">
        <f t="shared" si="4"/>
        <v/>
      </c>
      <c r="E69" s="88" t="str">
        <f t="shared" si="4"/>
        <v/>
      </c>
      <c r="F69" s="31"/>
      <c r="G69" s="13" t="str">
        <f>IF(A69="y",(CONCATENATE("&amp;GRID=",E69,":",D69,":-1:0:wvd:wvh:par:",(TEXT($C$5,"0")),":Mean:6!",B69)),"")</f>
        <v/>
      </c>
    </row>
    <row r="70" spans="1:9" x14ac:dyDescent="0.3">
      <c r="A70" s="39"/>
      <c r="B70" s="32" t="s">
        <v>56</v>
      </c>
      <c r="C70" s="33"/>
      <c r="D70" s="88" t="str">
        <f t="shared" si="4"/>
        <v/>
      </c>
      <c r="E70" s="88" t="str">
        <f t="shared" si="4"/>
        <v/>
      </c>
      <c r="F70" s="31"/>
      <c r="G70" s="13" t="str">
        <f>IF(A70="y",(CONCATENATE("&amp;GRID=",E70,":",D70,":-1:0:wvd:wvh:perp:",(TEXT($C$5,"0")),":Mean:6!",B70)),"")</f>
        <v/>
      </c>
    </row>
    <row r="71" spans="1:9" x14ac:dyDescent="0.3">
      <c r="A71" s="39"/>
      <c r="B71" s="32" t="s">
        <v>57</v>
      </c>
      <c r="C71" s="33"/>
      <c r="D71" s="88" t="str">
        <f t="shared" si="4"/>
        <v/>
      </c>
      <c r="E71" s="88" t="str">
        <f t="shared" si="4"/>
        <v/>
      </c>
      <c r="F71" s="31"/>
      <c r="G71" s="13" t="str">
        <f>IF(A71="y",(CONCATENATE("&amp;GRID=",E71,":",D71,":-1:0:wvd:wvh:par:",(TEXT($C$5,"0")),":Mean:12!",B71)),"")</f>
        <v/>
      </c>
    </row>
    <row r="72" spans="1:9" x14ac:dyDescent="0.3">
      <c r="A72" s="39"/>
      <c r="B72" s="32" t="s">
        <v>58</v>
      </c>
      <c r="C72" s="33"/>
      <c r="D72" s="88" t="str">
        <f t="shared" si="4"/>
        <v/>
      </c>
      <c r="E72" s="88" t="str">
        <f t="shared" si="4"/>
        <v/>
      </c>
      <c r="F72" s="31"/>
      <c r="G72" s="13" t="str">
        <f>IF(A72="y",(CONCATENATE("&amp;GRID=",E72,":",D72,":-1:0:wvd:wvh:perp:",(TEXT($C$5,"0")),":Mean:12!",B72)),"")</f>
        <v/>
      </c>
    </row>
    <row r="73" spans="1:9" x14ac:dyDescent="0.3">
      <c r="A73" s="39"/>
      <c r="B73" s="32" t="s">
        <v>59</v>
      </c>
      <c r="C73" s="33"/>
      <c r="D73" s="88" t="str">
        <f t="shared" si="4"/>
        <v/>
      </c>
      <c r="E73" s="88" t="str">
        <f t="shared" si="4"/>
        <v/>
      </c>
      <c r="F73" s="31"/>
      <c r="G73" s="13" t="str">
        <f>IF(A73="y",(CONCATENATE("&amp;GRID=",E73,":",D73,":-1:0:wvd:wvh:par:",(TEXT($C$5,"0")),":Mean:24!",B73)),"")</f>
        <v/>
      </c>
    </row>
    <row r="74" spans="1:9" x14ac:dyDescent="0.3">
      <c r="A74" s="40"/>
      <c r="B74" s="34" t="s">
        <v>60</v>
      </c>
      <c r="C74" s="33"/>
      <c r="D74" s="88" t="str">
        <f t="shared" si="4"/>
        <v/>
      </c>
      <c r="E74" s="88" t="str">
        <f t="shared" si="4"/>
        <v/>
      </c>
      <c r="F74" s="31"/>
      <c r="G74" s="14" t="str">
        <f>IF(A74="y",(CONCATENATE("&amp;GRID=",E74,":",D74,":-1:0:wvd:wvh:perp:",(TEXT($C$5,"0")),":Mean:24!",B74)),"")</f>
        <v/>
      </c>
    </row>
    <row r="75" spans="1:9" s="2" customFormat="1" ht="15" customHeight="1" x14ac:dyDescent="0.35">
      <c r="A75" s="19"/>
      <c r="B75" s="35" t="s">
        <v>109</v>
      </c>
      <c r="C75" s="27"/>
      <c r="D75" s="28" t="s">
        <v>101</v>
      </c>
      <c r="E75" s="28" t="s">
        <v>102</v>
      </c>
      <c r="F75" s="29"/>
      <c r="G75" s="38" t="s">
        <v>247</v>
      </c>
      <c r="H75" s="3"/>
      <c r="I75" s="61"/>
    </row>
    <row r="76" spans="1:9" x14ac:dyDescent="0.3">
      <c r="A76" s="39" t="s">
        <v>302</v>
      </c>
      <c r="B76" s="21" t="s">
        <v>6</v>
      </c>
      <c r="C76" s="23"/>
      <c r="D76" s="88" t="str">
        <f>IF(D74="","",D74)</f>
        <v/>
      </c>
      <c r="E76" s="88" t="str">
        <f>IF(E74="","",E74)</f>
        <v/>
      </c>
      <c r="F76" s="31"/>
      <c r="G76" s="11" t="str">
        <f>IF(A76="y",(CONCATENATE("&amp;GRID=",E76,":",D76,":-1:1:air_v:air_u:magnitude:0!",B76)),"")</f>
        <v/>
      </c>
    </row>
    <row r="77" spans="1:9" x14ac:dyDescent="0.3">
      <c r="A77" s="39"/>
      <c r="B77" s="21" t="s">
        <v>7</v>
      </c>
      <c r="C77" s="23"/>
      <c r="D77" s="88" t="str">
        <f t="shared" ref="D77:E92" si="5">IF(D76="","",D76)</f>
        <v/>
      </c>
      <c r="E77" s="88" t="str">
        <f t="shared" si="5"/>
        <v/>
      </c>
      <c r="F77" s="31"/>
      <c r="G77" s="11" t="str">
        <f>IF(A77="y",(CONCATENATE("&amp;GRID=",E77,":",D77,":-1:1:air_v:air_u:windangle:0!",B77)),"")</f>
        <v/>
      </c>
    </row>
    <row r="78" spans="1:9" x14ac:dyDescent="0.3">
      <c r="A78" s="39"/>
      <c r="B78" s="21" t="s">
        <v>28</v>
      </c>
      <c r="C78" s="23"/>
      <c r="D78" s="88" t="str">
        <f t="shared" si="5"/>
        <v/>
      </c>
      <c r="E78" s="88" t="str">
        <f t="shared" si="5"/>
        <v/>
      </c>
      <c r="F78" s="31"/>
      <c r="G78" s="11" t="str">
        <f>IF(A78="y",(CONCATENATE("&amp;GRID=",E78,":",D78,":-1:1:air_v:air_u:par:",(TEXT($C$5,"0.000")),"!",B78)),"")</f>
        <v/>
      </c>
    </row>
    <row r="79" spans="1:9" x14ac:dyDescent="0.3">
      <c r="A79" s="39"/>
      <c r="B79" s="32" t="s">
        <v>29</v>
      </c>
      <c r="C79" s="33"/>
      <c r="D79" s="88" t="str">
        <f t="shared" si="5"/>
        <v/>
      </c>
      <c r="E79" s="88" t="str">
        <f t="shared" si="5"/>
        <v/>
      </c>
      <c r="F79" s="31"/>
      <c r="G79" s="11" t="str">
        <f>IF(A79="y",(CONCATENATE("&amp;GRID=",E79,":",D79,":-1:1:air_v:air_u:perp:",(TEXT($C$5,"0.000")),"!",B79)),"")</f>
        <v/>
      </c>
    </row>
    <row r="80" spans="1:9" x14ac:dyDescent="0.3">
      <c r="A80" s="39"/>
      <c r="B80" s="21" t="s">
        <v>30</v>
      </c>
      <c r="C80" s="23"/>
      <c r="D80" s="88" t="str">
        <f t="shared" si="5"/>
        <v/>
      </c>
      <c r="E80" s="88" t="str">
        <f t="shared" si="5"/>
        <v/>
      </c>
      <c r="F80" s="31"/>
      <c r="G80" s="11" t="str">
        <f>IF(A80="y",(CONCATENATE("&amp;GRID=",E80,":",D80,":-1:1:air_v:air_u:par:",(TEXT($C$5,"0.000")),":Mean:3!",B80)),"")</f>
        <v/>
      </c>
    </row>
    <row r="81" spans="1:8" x14ac:dyDescent="0.3">
      <c r="A81" s="39"/>
      <c r="B81" s="32" t="s">
        <v>31</v>
      </c>
      <c r="C81" s="33"/>
      <c r="D81" s="88" t="str">
        <f t="shared" si="5"/>
        <v/>
      </c>
      <c r="E81" s="88" t="str">
        <f t="shared" si="5"/>
        <v/>
      </c>
      <c r="F81" s="31"/>
      <c r="G81" s="11" t="str">
        <f>IF(A81="y",(CONCATENATE("&amp;GRID=",E81,":",D81,":-1:1:air_v:air_u:perp:",(TEXT($C$5,"0.000")),":Mean:3!",B81)),"")</f>
        <v/>
      </c>
    </row>
    <row r="82" spans="1:8" x14ac:dyDescent="0.3">
      <c r="A82" s="39"/>
      <c r="B82" s="21" t="s">
        <v>32</v>
      </c>
      <c r="C82" s="23"/>
      <c r="D82" s="88" t="str">
        <f t="shared" si="5"/>
        <v/>
      </c>
      <c r="E82" s="88" t="str">
        <f t="shared" si="5"/>
        <v/>
      </c>
      <c r="F82" s="31"/>
      <c r="G82" s="11" t="str">
        <f>IF(A82="y",(CONCATENATE("&amp;GRID=",E82,":",D82,":-1:1:air_v:air_u:par:",(TEXT($C$5,"0.000")),":Mean:6!",B82)),"")</f>
        <v/>
      </c>
    </row>
    <row r="83" spans="1:8" x14ac:dyDescent="0.3">
      <c r="A83" s="39"/>
      <c r="B83" s="32" t="s">
        <v>47</v>
      </c>
      <c r="C83" s="33"/>
      <c r="D83" s="88" t="str">
        <f t="shared" si="5"/>
        <v/>
      </c>
      <c r="E83" s="88" t="str">
        <f t="shared" si="5"/>
        <v/>
      </c>
      <c r="F83" s="31"/>
      <c r="G83" s="11" t="str">
        <f>IF(A83="y",(CONCATENATE("&amp;GRID=",E83,":",D83,":-1:1:air_v:air_u:perp:",(TEXT($C$5,"0.000")),":Mean:6!",B83)),"")</f>
        <v/>
      </c>
    </row>
    <row r="84" spans="1:8" x14ac:dyDescent="0.3">
      <c r="A84" s="39"/>
      <c r="B84" s="21" t="s">
        <v>33</v>
      </c>
      <c r="C84" s="23"/>
      <c r="D84" s="88" t="str">
        <f t="shared" si="5"/>
        <v/>
      </c>
      <c r="E84" s="88" t="str">
        <f t="shared" si="5"/>
        <v/>
      </c>
      <c r="F84" s="31"/>
      <c r="G84" s="11" t="str">
        <f>IF(A84="y",(CONCATENATE("&amp;GRID=",E84,":",D84,":-1:1:air_v:air_u:par:",(TEXT($C$5,"0.000")),":Mean:12!",B84)),"")</f>
        <v/>
      </c>
    </row>
    <row r="85" spans="1:8" x14ac:dyDescent="0.3">
      <c r="A85" s="39"/>
      <c r="B85" s="32" t="s">
        <v>46</v>
      </c>
      <c r="C85" s="33"/>
      <c r="D85" s="88" t="str">
        <f t="shared" si="5"/>
        <v/>
      </c>
      <c r="E85" s="88" t="str">
        <f t="shared" si="5"/>
        <v/>
      </c>
      <c r="F85" s="31"/>
      <c r="G85" s="11" t="str">
        <f>IF(A85="y",(CONCATENATE("&amp;GRID=",E85,":",D85,":-1:1:air_v:air_u:perp:",(TEXT($C$5,"0.000")),":Mean:12!",B85)),"")</f>
        <v/>
      </c>
    </row>
    <row r="86" spans="1:8" x14ac:dyDescent="0.3">
      <c r="A86" s="39"/>
      <c r="B86" s="21" t="s">
        <v>34</v>
      </c>
      <c r="C86" s="23"/>
      <c r="D86" s="88" t="str">
        <f t="shared" si="5"/>
        <v/>
      </c>
      <c r="E86" s="88" t="str">
        <f t="shared" si="5"/>
        <v/>
      </c>
      <c r="F86" s="31"/>
      <c r="G86" s="11" t="str">
        <f>IF(A86="y",(CONCATENATE("&amp;GRID=",E86,":",D86,":-1:1:air_v:air_u:par:",(TEXT($C$5,"0.000")),":Mean:24!",B86)),"")</f>
        <v/>
      </c>
    </row>
    <row r="87" spans="1:8" x14ac:dyDescent="0.3">
      <c r="A87" s="39"/>
      <c r="B87" s="32" t="s">
        <v>45</v>
      </c>
      <c r="C87" s="33"/>
      <c r="D87" s="88" t="str">
        <f t="shared" si="5"/>
        <v/>
      </c>
      <c r="E87" s="88" t="str">
        <f t="shared" si="5"/>
        <v/>
      </c>
      <c r="F87" s="31"/>
      <c r="G87" s="11" t="str">
        <f>IF(A87="y",(CONCATENATE("&amp;GRID=",E87,":",D87,":-1:1:air_v:air_u:perp:",(TEXT($C$5,"0.000")),":Mean:24!",B87)),"")</f>
        <v/>
      </c>
    </row>
    <row r="88" spans="1:8" x14ac:dyDescent="0.3">
      <c r="A88" s="39"/>
      <c r="B88" s="21" t="s">
        <v>14</v>
      </c>
      <c r="C88" s="23"/>
      <c r="D88" s="88" t="str">
        <f t="shared" si="5"/>
        <v/>
      </c>
      <c r="E88" s="88" t="str">
        <f t="shared" si="5"/>
        <v/>
      </c>
      <c r="F88" s="31"/>
      <c r="G88" s="11" t="str">
        <f>IF(A88="y",(CONCATENATE("&amp;GRID=",E88,":",D88,":-1:1:at:::0!",B88)),"")</f>
        <v/>
      </c>
    </row>
    <row r="89" spans="1:8" x14ac:dyDescent="0.3">
      <c r="A89" s="39"/>
      <c r="B89" s="32" t="s">
        <v>72</v>
      </c>
      <c r="C89" s="33"/>
      <c r="D89" s="88" t="str">
        <f t="shared" si="5"/>
        <v/>
      </c>
      <c r="E89" s="88" t="str">
        <f t="shared" si="5"/>
        <v/>
      </c>
      <c r="F89" s="31"/>
      <c r="G89" s="11" t="str">
        <f>IF(A89="y",(CONCATENATE("&amp;GRID=",E89,":",D89,":-1:1:at:::0:Mean:6!",B89)),"")</f>
        <v/>
      </c>
    </row>
    <row r="90" spans="1:8" x14ac:dyDescent="0.3">
      <c r="A90" s="39"/>
      <c r="B90" s="32" t="s">
        <v>78</v>
      </c>
      <c r="C90" s="33"/>
      <c r="D90" s="88" t="str">
        <f t="shared" si="5"/>
        <v/>
      </c>
      <c r="E90" s="88" t="str">
        <f t="shared" si="5"/>
        <v/>
      </c>
      <c r="F90" s="31"/>
      <c r="G90" s="11" t="str">
        <f>IF(A90="y",(CONCATENATE("&amp;GRID=",E90,":",D90,":-1:1:at:::0:Mean:12!",B90)),"")</f>
        <v/>
      </c>
    </row>
    <row r="91" spans="1:8" x14ac:dyDescent="0.3">
      <c r="A91" s="39"/>
      <c r="B91" s="32" t="s">
        <v>73</v>
      </c>
      <c r="C91" s="33"/>
      <c r="D91" s="88" t="str">
        <f t="shared" si="5"/>
        <v/>
      </c>
      <c r="E91" s="88" t="str">
        <f t="shared" si="5"/>
        <v/>
      </c>
      <c r="F91" s="31"/>
      <c r="G91" s="11" t="str">
        <f>IF(A91="y",(CONCATENATE("&amp;GRID=",E91,":",D91,":-1:1:at:::0:Mean:24!",B91)),"")</f>
        <v/>
      </c>
    </row>
    <row r="92" spans="1:8" x14ac:dyDescent="0.3">
      <c r="A92" s="39"/>
      <c r="B92" s="32" t="s">
        <v>81</v>
      </c>
      <c r="C92" s="33"/>
      <c r="D92" s="88" t="str">
        <f t="shared" si="5"/>
        <v/>
      </c>
      <c r="E92" s="88" t="str">
        <f t="shared" si="5"/>
        <v/>
      </c>
      <c r="F92" s="31"/>
      <c r="G92" s="11" t="str">
        <f>IF(A92="y",(CONCATENATE("&amp;GRID=",E92,":",D92,":-1:1:at:::0:StDev:6!",B92)),"")</f>
        <v/>
      </c>
    </row>
    <row r="93" spans="1:8" x14ac:dyDescent="0.3">
      <c r="A93" s="39"/>
      <c r="B93" s="32" t="s">
        <v>82</v>
      </c>
      <c r="C93" s="33"/>
      <c r="D93" s="88" t="str">
        <f t="shared" ref="D93:E99" si="6">IF(D92="","",D92)</f>
        <v/>
      </c>
      <c r="E93" s="88" t="str">
        <f t="shared" si="6"/>
        <v/>
      </c>
      <c r="F93" s="31"/>
      <c r="G93" s="11" t="str">
        <f>IF(A93="y",(CONCATENATE("&amp;GRID=",E93,":",D93,":-1:1:at:::0:StDev:12!",B93)),"")</f>
        <v/>
      </c>
    </row>
    <row r="94" spans="1:8" x14ac:dyDescent="0.3">
      <c r="A94" s="39"/>
      <c r="B94" s="32" t="s">
        <v>83</v>
      </c>
      <c r="C94" s="33"/>
      <c r="D94" s="88" t="str">
        <f t="shared" si="6"/>
        <v/>
      </c>
      <c r="E94" s="88" t="str">
        <f t="shared" si="6"/>
        <v/>
      </c>
      <c r="F94" s="31"/>
      <c r="G94" s="11" t="str">
        <f>IF(A94="y",(CONCATENATE("&amp;GRID=",E94,":",D94,":-1:1:at:::0:StDev:24!",B94)),"")</f>
        <v/>
      </c>
    </row>
    <row r="95" spans="1:8" s="1" customFormat="1" x14ac:dyDescent="0.3">
      <c r="A95" s="39"/>
      <c r="B95" s="21" t="s">
        <v>15</v>
      </c>
      <c r="C95" s="23"/>
      <c r="D95" s="88" t="str">
        <f t="shared" si="6"/>
        <v/>
      </c>
      <c r="E95" s="88" t="str">
        <f t="shared" si="6"/>
        <v/>
      </c>
      <c r="F95" s="31"/>
      <c r="G95" s="11" t="str">
        <f>IF(A95="y",(CONCATENATE("&amp;GRID=",E95,":",D95,":-1:1:cl:::0!",B95)),"")</f>
        <v/>
      </c>
      <c r="H95" s="8"/>
    </row>
    <row r="96" spans="1:8" s="1" customFormat="1" x14ac:dyDescent="0.3">
      <c r="A96" s="39"/>
      <c r="B96" s="21" t="s">
        <v>27</v>
      </c>
      <c r="C96" s="23"/>
      <c r="D96" s="88" t="str">
        <f t="shared" si="6"/>
        <v/>
      </c>
      <c r="E96" s="88" t="str">
        <f t="shared" si="6"/>
        <v/>
      </c>
      <c r="F96" s="31"/>
      <c r="G96" s="11" t="str">
        <f>IF(A96="y",(CONCATENATE("&amp;GRID=",E96,":",D96,":-1:1:cl:::0:Mean:3!",B96)),"")</f>
        <v/>
      </c>
      <c r="H96" s="9"/>
    </row>
    <row r="97" spans="1:8" s="1" customFormat="1" x14ac:dyDescent="0.3">
      <c r="A97" s="39"/>
      <c r="B97" s="21" t="s">
        <v>52</v>
      </c>
      <c r="C97" s="23"/>
      <c r="D97" s="88" t="str">
        <f t="shared" si="6"/>
        <v/>
      </c>
      <c r="E97" s="88" t="str">
        <f t="shared" si="6"/>
        <v/>
      </c>
      <c r="F97" s="31"/>
      <c r="G97" s="11" t="str">
        <f>IF(A97="y",(CONCATENATE("&amp;GRID=",E97,":",D97,":-1:1:cl:::0:Mean:6!",B97)),"")</f>
        <v/>
      </c>
      <c r="H97" s="9"/>
    </row>
    <row r="98" spans="1:8" s="1" customFormat="1" x14ac:dyDescent="0.3">
      <c r="A98" s="39"/>
      <c r="B98" s="21" t="s">
        <v>79</v>
      </c>
      <c r="C98" s="23"/>
      <c r="D98" s="88" t="str">
        <f t="shared" si="6"/>
        <v/>
      </c>
      <c r="E98" s="88" t="str">
        <f t="shared" si="6"/>
        <v/>
      </c>
      <c r="F98" s="31"/>
      <c r="G98" s="11" t="str">
        <f>IF(A98="y",(CONCATENATE("&amp;GRID=",E98,":",D98,":-1:1:cl:::0:Mean:12!",B98)),"")</f>
        <v/>
      </c>
      <c r="H98" s="9"/>
    </row>
    <row r="99" spans="1:8" s="1" customFormat="1" x14ac:dyDescent="0.3">
      <c r="A99" s="39"/>
      <c r="B99" s="21" t="s">
        <v>80</v>
      </c>
      <c r="C99" s="23"/>
      <c r="D99" s="88" t="str">
        <f t="shared" si="6"/>
        <v/>
      </c>
      <c r="E99" s="88" t="str">
        <f t="shared" si="6"/>
        <v/>
      </c>
      <c r="F99" s="31"/>
      <c r="G99" s="11" t="str">
        <f>IF(A99="y",(CONCATENATE("&amp;GRID=",E99,":",D99,":-1:1:cl:::0:Mean:24!",B99)),"")</f>
        <v/>
      </c>
      <c r="H99" s="9"/>
    </row>
    <row r="100" spans="1:8" s="2" customFormat="1" ht="16.5" customHeight="1" x14ac:dyDescent="0.35">
      <c r="A100" s="20"/>
      <c r="B100" s="35" t="s">
        <v>110</v>
      </c>
      <c r="C100" s="27"/>
      <c r="D100" s="28" t="s">
        <v>101</v>
      </c>
      <c r="E100" s="28" t="s">
        <v>102</v>
      </c>
      <c r="F100" s="29"/>
      <c r="G100" s="38" t="s">
        <v>247</v>
      </c>
      <c r="H100" s="7"/>
    </row>
    <row r="101" spans="1:8" s="1" customFormat="1" x14ac:dyDescent="0.3">
      <c r="A101" s="39"/>
      <c r="B101" s="30" t="s">
        <v>13</v>
      </c>
      <c r="C101" s="86"/>
      <c r="D101" s="89" t="str">
        <f>IF(D99="","",D99)</f>
        <v/>
      </c>
      <c r="E101" s="89" t="str">
        <f>IF(E99="","",E99)</f>
        <v/>
      </c>
      <c r="F101" s="59"/>
      <c r="G101" s="12" t="str">
        <f>IF(A101="y",(CONCATENATE("&amp;GRID=",E101,":",D101,":0:2:temp:::0!",B101)),"")</f>
        <v/>
      </c>
      <c r="H101" s="6"/>
    </row>
    <row r="102" spans="1:8" s="1" customFormat="1" x14ac:dyDescent="0.3">
      <c r="A102" s="39"/>
      <c r="B102" s="21" t="s">
        <v>65</v>
      </c>
      <c r="C102" s="23"/>
      <c r="D102" s="88" t="str">
        <f t="shared" ref="D102:E117" si="7">IF(D101="","",D101)</f>
        <v/>
      </c>
      <c r="E102" s="88" t="str">
        <f t="shared" si="7"/>
        <v/>
      </c>
      <c r="F102" s="31"/>
      <c r="G102" s="11" t="str">
        <f>IF(A102="y",(CONCATENATE("&amp;GRID=",E102,":",D102,":0:2:temp:::0:Mean:6!",B102)),"")</f>
        <v/>
      </c>
      <c r="H102" s="6"/>
    </row>
    <row r="103" spans="1:8" s="1" customFormat="1" x14ac:dyDescent="0.3">
      <c r="A103" s="39"/>
      <c r="B103" s="21" t="s">
        <v>74</v>
      </c>
      <c r="C103" s="23"/>
      <c r="D103" s="88" t="str">
        <f t="shared" si="7"/>
        <v/>
      </c>
      <c r="E103" s="88" t="str">
        <f t="shared" si="7"/>
        <v/>
      </c>
      <c r="F103" s="31"/>
      <c r="G103" s="11" t="str">
        <f>IF(A103="y",(CONCATENATE("&amp;GRID=",E103,":",D103,":0:2:temp:::0:Mean:12!",B103)),"")</f>
        <v/>
      </c>
      <c r="H103" s="6"/>
    </row>
    <row r="104" spans="1:8" s="1" customFormat="1" x14ac:dyDescent="0.3">
      <c r="A104" s="39"/>
      <c r="B104" s="21" t="s">
        <v>64</v>
      </c>
      <c r="C104" s="23"/>
      <c r="D104" s="88" t="str">
        <f t="shared" si="7"/>
        <v/>
      </c>
      <c r="E104" s="88" t="str">
        <f t="shared" si="7"/>
        <v/>
      </c>
      <c r="F104" s="31"/>
      <c r="G104" s="11" t="str">
        <f>IF(A104="y",(CONCATENATE("&amp;GRID=",E104,":",D104,":0:2:temp:::0:Mean:24!",B104)),"")</f>
        <v/>
      </c>
      <c r="H104" s="6"/>
    </row>
    <row r="105" spans="1:8" s="1" customFormat="1" x14ac:dyDescent="0.3">
      <c r="A105" s="39"/>
      <c r="B105" s="32" t="s">
        <v>75</v>
      </c>
      <c r="C105" s="33"/>
      <c r="D105" s="88" t="str">
        <f t="shared" si="7"/>
        <v/>
      </c>
      <c r="E105" s="88" t="str">
        <f t="shared" si="7"/>
        <v/>
      </c>
      <c r="F105" s="31"/>
      <c r="G105" s="11" t="str">
        <f>IF(A105="y",(CONCATENATE("&amp;GRID=",E105,":",D105,":0:2:temp:::0:StDev:6!",B105)),"")</f>
        <v/>
      </c>
      <c r="H105" s="6"/>
    </row>
    <row r="106" spans="1:8" s="1" customFormat="1" x14ac:dyDescent="0.3">
      <c r="A106" s="39"/>
      <c r="B106" s="32" t="s">
        <v>76</v>
      </c>
      <c r="C106" s="33"/>
      <c r="D106" s="88" t="str">
        <f t="shared" si="7"/>
        <v/>
      </c>
      <c r="E106" s="88" t="str">
        <f t="shared" si="7"/>
        <v/>
      </c>
      <c r="F106" s="31"/>
      <c r="G106" s="11" t="str">
        <f>IF(A106="y",(CONCATENATE("&amp;GRID=",E106,":",D106,":0:2:temp:::0:StDev:12!",B106)),"")</f>
        <v/>
      </c>
      <c r="H106" s="6"/>
    </row>
    <row r="107" spans="1:8" s="1" customFormat="1" x14ac:dyDescent="0.3">
      <c r="A107" s="39"/>
      <c r="B107" s="32" t="s">
        <v>77</v>
      </c>
      <c r="C107" s="33"/>
      <c r="D107" s="88" t="str">
        <f t="shared" si="7"/>
        <v/>
      </c>
      <c r="E107" s="88" t="str">
        <f t="shared" si="7"/>
        <v/>
      </c>
      <c r="F107" s="31"/>
      <c r="G107" s="11" t="str">
        <f>IF(A107="y",(CONCATENATE("&amp;GRID=",E107,":",D107,":0:2:temp:::0:StDev:24!",B107)),"")</f>
        <v/>
      </c>
      <c r="H107" s="6"/>
    </row>
    <row r="108" spans="1:8" x14ac:dyDescent="0.3">
      <c r="A108" s="39"/>
      <c r="B108" s="21" t="s">
        <v>8</v>
      </c>
      <c r="C108" s="23"/>
      <c r="D108" s="88" t="str">
        <f t="shared" si="7"/>
        <v/>
      </c>
      <c r="E108" s="88" t="str">
        <f t="shared" si="7"/>
        <v/>
      </c>
      <c r="F108" s="31"/>
      <c r="G108" s="11" t="str">
        <f>IF(A108="y",(CONCATENATE("&amp;GRID=",E108,":",D108,":-1:0:vc:uc:magnitude:0!",B108)),"")</f>
        <v/>
      </c>
      <c r="H108" s="6"/>
    </row>
    <row r="109" spans="1:8" x14ac:dyDescent="0.3">
      <c r="A109" s="39"/>
      <c r="B109" s="21" t="s">
        <v>9</v>
      </c>
      <c r="C109" s="23"/>
      <c r="D109" s="88" t="str">
        <f t="shared" si="7"/>
        <v/>
      </c>
      <c r="E109" s="88" t="str">
        <f t="shared" si="7"/>
        <v/>
      </c>
      <c r="F109" s="31"/>
      <c r="G109" s="11" t="str">
        <f>IF(A109="y",(CONCATENATE("&amp;GRID=",E109,":",D109,":-1:0:vc:uc:angle:0!",B109)),"")</f>
        <v/>
      </c>
    </row>
    <row r="110" spans="1:8" x14ac:dyDescent="0.3">
      <c r="A110" s="39"/>
      <c r="B110" s="21" t="s">
        <v>68</v>
      </c>
      <c r="C110" s="23"/>
      <c r="D110" s="88" t="str">
        <f t="shared" si="7"/>
        <v/>
      </c>
      <c r="E110" s="88" t="str">
        <f t="shared" si="7"/>
        <v/>
      </c>
      <c r="F110" s="31"/>
      <c r="G110" s="11" t="str">
        <f>IF(A110="y",(CONCATENATE("&amp;GRID=",E110,":",D110,":-1:0:vc:uc:par:",(TEXT($C$5,"0.000")),"!",B110)),"")</f>
        <v/>
      </c>
    </row>
    <row r="111" spans="1:8" x14ac:dyDescent="0.3">
      <c r="A111" s="39"/>
      <c r="B111" s="32" t="s">
        <v>69</v>
      </c>
      <c r="C111" s="33"/>
      <c r="D111" s="88" t="str">
        <f t="shared" si="7"/>
        <v/>
      </c>
      <c r="E111" s="88" t="str">
        <f t="shared" si="7"/>
        <v/>
      </c>
      <c r="F111" s="31"/>
      <c r="G111" s="11" t="str">
        <f>IF(A111="y",(CONCATENATE("&amp;GRID=",E111,":",D111,":-1:0:vc:uc:perp:",(TEXT($C$5,"0.000")),"!",B111)),"")</f>
        <v/>
      </c>
    </row>
    <row r="112" spans="1:8" x14ac:dyDescent="0.3">
      <c r="A112" s="39"/>
      <c r="B112" s="21" t="s">
        <v>35</v>
      </c>
      <c r="C112" s="23"/>
      <c r="D112" s="88" t="str">
        <f t="shared" si="7"/>
        <v/>
      </c>
      <c r="E112" s="88" t="str">
        <f t="shared" si="7"/>
        <v/>
      </c>
      <c r="F112" s="31"/>
      <c r="G112" s="11" t="str">
        <f>IF(A112="y",(CONCATENATE("&amp;GRID=",E112,":",D112,":-1:0:vc:uc:par:",(TEXT($C$5,"0.000")),":Mean:3!",B112)),"")</f>
        <v/>
      </c>
    </row>
    <row r="113" spans="1:7" x14ac:dyDescent="0.3">
      <c r="A113" s="39"/>
      <c r="B113" s="32" t="s">
        <v>41</v>
      </c>
      <c r="C113" s="33"/>
      <c r="D113" s="88" t="str">
        <f t="shared" si="7"/>
        <v/>
      </c>
      <c r="E113" s="88" t="str">
        <f t="shared" si="7"/>
        <v/>
      </c>
      <c r="F113" s="31"/>
      <c r="G113" s="11" t="str">
        <f>IF(A113="y",(CONCATENATE("&amp;GRID=",E113,":",D113,":-1:0:vc:uc:perp:",(TEXT($C$5,"0.000")),":Mean:3!",B113)),"")</f>
        <v/>
      </c>
    </row>
    <row r="114" spans="1:7" x14ac:dyDescent="0.3">
      <c r="A114" s="39"/>
      <c r="B114" s="21" t="s">
        <v>36</v>
      </c>
      <c r="C114" s="23"/>
      <c r="D114" s="88" t="str">
        <f t="shared" si="7"/>
        <v/>
      </c>
      <c r="E114" s="88" t="str">
        <f t="shared" si="7"/>
        <v/>
      </c>
      <c r="F114" s="31"/>
      <c r="G114" s="11" t="str">
        <f>IF(A114="y",(CONCATENATE("&amp;GRID=",E114,":",D114,":-1:0:vc:uc:par:",(TEXT($C$5,"0.000")),":Mean:6!",B114)),"")</f>
        <v/>
      </c>
    </row>
    <row r="115" spans="1:7" x14ac:dyDescent="0.3">
      <c r="A115" s="39"/>
      <c r="B115" s="32" t="s">
        <v>42</v>
      </c>
      <c r="C115" s="33"/>
      <c r="D115" s="88" t="str">
        <f t="shared" si="7"/>
        <v/>
      </c>
      <c r="E115" s="88" t="str">
        <f t="shared" si="7"/>
        <v/>
      </c>
      <c r="F115" s="31"/>
      <c r="G115" s="11" t="str">
        <f>IF(A115="y",(CONCATENATE("&amp;GRID=",E115,":",D115,":-1:0:vc:uc:perp:",(TEXT($C$5,"0.000")),":Mean:6!",B115)),"")</f>
        <v/>
      </c>
    </row>
    <row r="116" spans="1:7" x14ac:dyDescent="0.3">
      <c r="A116" s="39"/>
      <c r="B116" s="21" t="s">
        <v>37</v>
      </c>
      <c r="C116" s="23"/>
      <c r="D116" s="88" t="str">
        <f t="shared" si="7"/>
        <v/>
      </c>
      <c r="E116" s="88" t="str">
        <f t="shared" si="7"/>
        <v/>
      </c>
      <c r="F116" s="31"/>
      <c r="G116" s="11" t="str">
        <f>IF(A116="y",(CONCATENATE("&amp;GRID=",E116,":",D116,":-1:0:vc:uc:par:",(TEXT($C$5,"0.000")),":Mean:12!",B116)),"")</f>
        <v/>
      </c>
    </row>
    <row r="117" spans="1:7" x14ac:dyDescent="0.3">
      <c r="A117" s="39"/>
      <c r="B117" s="32" t="s">
        <v>43</v>
      </c>
      <c r="C117" s="33"/>
      <c r="D117" s="88" t="str">
        <f t="shared" si="7"/>
        <v/>
      </c>
      <c r="E117" s="88" t="str">
        <f t="shared" si="7"/>
        <v/>
      </c>
      <c r="F117" s="31"/>
      <c r="G117" s="11" t="str">
        <f>IF(A117="y",(CONCATENATE("&amp;GRID=",E117,":",D117,":-1:0:vc:uc:perp:",(TEXT($C$5,"0.000")),":Mean:12!",B117)),"")</f>
        <v/>
      </c>
    </row>
    <row r="118" spans="1:7" x14ac:dyDescent="0.3">
      <c r="A118" s="39"/>
      <c r="B118" s="21" t="s">
        <v>38</v>
      </c>
      <c r="C118" s="23"/>
      <c r="D118" s="88" t="str">
        <f t="shared" ref="D118:E119" si="8">IF(D117="","",D117)</f>
        <v/>
      </c>
      <c r="E118" s="88" t="str">
        <f t="shared" si="8"/>
        <v/>
      </c>
      <c r="F118" s="31"/>
      <c r="G118" s="11" t="str">
        <f>IF(A118="y",(CONCATENATE("&amp;GRID=",E118,":",D118,":-1:0:vc:uc:par:",(TEXT($C$5,"0.000")),":Mean:24!",B118)),"")</f>
        <v/>
      </c>
    </row>
    <row r="119" spans="1:7" x14ac:dyDescent="0.3">
      <c r="A119" s="39"/>
      <c r="B119" s="34" t="s">
        <v>44</v>
      </c>
      <c r="C119" s="36"/>
      <c r="D119" s="90" t="str">
        <f t="shared" si="8"/>
        <v/>
      </c>
      <c r="E119" s="90" t="str">
        <f t="shared" si="8"/>
        <v/>
      </c>
      <c r="F119" s="37"/>
      <c r="G119" s="15" t="str">
        <f>IF(A119="y",(CONCATENATE("&amp;GRID=",E119,":",D119,":-1:0:vc:uc:perp:",(TEXT($C$5,"0.000")),":Mean:24!",B119)),"")</f>
        <v/>
      </c>
    </row>
    <row r="120" spans="1:7" x14ac:dyDescent="0.3">
      <c r="A120" s="60"/>
    </row>
  </sheetData>
  <mergeCells count="55">
    <mergeCell ref="D40:E40"/>
    <mergeCell ref="D41:E41"/>
    <mergeCell ref="D42:E42"/>
    <mergeCell ref="D43:E43"/>
    <mergeCell ref="D44:E44"/>
    <mergeCell ref="D39:E39"/>
    <mergeCell ref="D28:E28"/>
    <mergeCell ref="D29:E29"/>
    <mergeCell ref="D30:E30"/>
    <mergeCell ref="D31:E31"/>
    <mergeCell ref="D32:E32"/>
    <mergeCell ref="D33:E33"/>
    <mergeCell ref="D34:E34"/>
    <mergeCell ref="D36:E36"/>
    <mergeCell ref="D37:E37"/>
    <mergeCell ref="D38:E38"/>
    <mergeCell ref="A12:B12"/>
    <mergeCell ref="C12:F12"/>
    <mergeCell ref="D27:E27"/>
    <mergeCell ref="A13:B13"/>
    <mergeCell ref="C13:F13"/>
    <mergeCell ref="A14:B14"/>
    <mergeCell ref="C14:F14"/>
    <mergeCell ref="A15:B15"/>
    <mergeCell ref="C15:F15"/>
    <mergeCell ref="A16:B16"/>
    <mergeCell ref="C16:F16"/>
    <mergeCell ref="D25:E25"/>
    <mergeCell ref="D26:E26"/>
    <mergeCell ref="C9:F9"/>
    <mergeCell ref="A10:B10"/>
    <mergeCell ref="C10:F10"/>
    <mergeCell ref="A11:B11"/>
    <mergeCell ref="C11:F11"/>
    <mergeCell ref="A1:G1"/>
    <mergeCell ref="H1:I1"/>
    <mergeCell ref="A2:B2"/>
    <mergeCell ref="C2:G2"/>
    <mergeCell ref="H2:I2"/>
    <mergeCell ref="D45:E45"/>
    <mergeCell ref="C24:F24"/>
    <mergeCell ref="C35:F35"/>
    <mergeCell ref="A3:B3"/>
    <mergeCell ref="C3:F3"/>
    <mergeCell ref="A4:B4"/>
    <mergeCell ref="C4:F4"/>
    <mergeCell ref="A5:B5"/>
    <mergeCell ref="C5:F5"/>
    <mergeCell ref="A6:B6"/>
    <mergeCell ref="C6:F6"/>
    <mergeCell ref="A7:B7"/>
    <mergeCell ref="C7:F7"/>
    <mergeCell ref="A8:B8"/>
    <mergeCell ref="C8:F8"/>
    <mergeCell ref="A9:B9"/>
  </mergeCells>
  <dataValidations count="4">
    <dataValidation type="list" allowBlank="1" showInputMessage="1" showErrorMessage="1" promptTitle="Time Zone" prompt="Select from drop-down menu" sqref="C9:F9">
      <formula1>TimeZone</formula1>
    </dataValidation>
    <dataValidation type="list" allowBlank="1" showInputMessage="1" showErrorMessage="1" promptTitle="Lake Name:" prompt="Select from drop-down menu" sqref="C6:F6">
      <formula1>Lake</formula1>
    </dataValidation>
    <dataValidation type="list" allowBlank="1" showInputMessage="1" showErrorMessage="1" promptTitle="Day of Year" prompt="Include in Download?_x000a_'Yes' or 'No'" sqref="C10:F10">
      <formula1>DOY</formula1>
    </dataValidation>
    <dataValidation type="list" allowBlank="1" showInputMessage="1" showErrorMessage="1" promptTitle="URL Purpose:" prompt="Select from drop-down menu" sqref="C3:F3">
      <formula1>Purpose</formula1>
    </dataValidation>
  </dataValidations>
  <hyperlinks>
    <hyperlink ref="G15" r:id="rId1" display="http://cida.usgs.gov/enddat/dataDiscovery.jsp"/>
    <hyperlink ref="A5:B5" location="Notes!A18" display="Beach Angle, 0-359⁰ from North (see Notes2)"/>
    <hyperlink ref="H2:I2" location="Notes!A23" display="Data-Download &quot;Filters&quot; (see Notes8):"/>
    <hyperlink ref="I3" r:id="rId2" display="Filter ID (cida.usgs.gov/enddat/DataList)"/>
    <hyperlink ref="A15:B15" location="Notes!A21" display="Potential Variables (see Notes6):  Type &quot;y&quot;"/>
    <hyperlink ref="A2:B2" location="Notes!A16" display="  'EnDDaT' Data Download URL (see Notes1) →"/>
    <hyperlink ref="A3:B3" location="Notes!A17" display="URL Purpose  (see Notes2):  Select from  →"/>
    <hyperlink ref="A7:B7" location="Notes!A19" display="'Year(s) (see Notes4):  Copy from Column H"/>
    <hyperlink ref="A10:B10" location="Notes!A20" display="Include Day (see Notes5)?  Select from →"/>
    <hyperlink ref="C15:F15" location="Notes!A22" display=" Geo Location (see Notes7): →  "/>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2"/>
  <sheetViews>
    <sheetView workbookViewId="0">
      <pane ySplit="16" topLeftCell="A17" activePane="bottomLeft" state="frozen"/>
      <selection pane="bottomLeft" activeCell="C3" sqref="C3:F3"/>
    </sheetView>
  </sheetViews>
  <sheetFormatPr defaultColWidth="9.109375" defaultRowHeight="14.4" x14ac:dyDescent="0.3"/>
  <cols>
    <col min="1" max="1" width="4" style="4" bestFit="1" customWidth="1"/>
    <col min="2" max="2" width="36.6640625" style="3" customWidth="1"/>
    <col min="3" max="3" width="8.33203125" style="3" customWidth="1"/>
    <col min="4" max="4" width="8.33203125" style="5" customWidth="1"/>
    <col min="5" max="6" width="8.33203125" style="4" customWidth="1"/>
    <col min="7" max="7" width="57.88671875" style="3" customWidth="1"/>
    <col min="8" max="8" width="7.5546875" style="3" customWidth="1"/>
    <col min="9" max="9" width="40.6640625" style="3" bestFit="1" customWidth="1"/>
    <col min="10" max="10" width="9.109375" style="3" customWidth="1"/>
    <col min="11" max="13" width="9.109375" style="3"/>
    <col min="14" max="14" width="6.5546875" style="3" customWidth="1"/>
    <col min="15" max="16" width="9.109375" style="3"/>
    <col min="17" max="17" width="9" style="3" customWidth="1"/>
    <col min="18" max="16384" width="9.109375" style="3"/>
  </cols>
  <sheetData>
    <row r="1" spans="1:11" ht="44.25" customHeight="1" thickBot="1" x14ac:dyDescent="0.45">
      <c r="A1" s="128" t="s">
        <v>295</v>
      </c>
      <c r="B1" s="129"/>
      <c r="C1" s="129"/>
      <c r="D1" s="129"/>
      <c r="E1" s="129"/>
      <c r="F1" s="129"/>
      <c r="G1" s="130"/>
      <c r="H1" s="183" t="s">
        <v>198</v>
      </c>
      <c r="I1" s="184"/>
    </row>
    <row r="2" spans="1:11" s="10" customFormat="1" ht="17.25" customHeight="1" thickBot="1" x14ac:dyDescent="0.35">
      <c r="A2" s="133" t="s">
        <v>255</v>
      </c>
      <c r="B2" s="194"/>
      <c r="C2" s="135" t="str">
        <f>CONCATENATE("https://cida.usgs.gov/enddat/service/execute?",G6,G7,G8,G9,G10,G11,G12,G13,G14,G18,G19,G20,G21,G22,G23,G25,G26,G27,G28,G29,G30,G31,G32,G33,G34,G36,G37,G38,G39,G40,G41,G42,G43,G44,G45,G47,G48,G49,G50,G51,G52,G53,G54,G55,G56,G57,G58,G59,G60,G61,G62,G63,G64,G65,G66,G67,G68,G69,G70,G71,G72,G73,G74,G76,G77,G78,G79,G80,G81,G82,G83,G84,G85,G86,G87,G88,G89,G90,G91,G92,G93,G94,G95,G96,G97,G98,G99,G101,G102,G103,G104,G105,G106,G107,G108,G109,G110,G111,G112,G113,G114,G115,G116,G117,G118,G119)</f>
        <v>https://cida.usgs.gov/enddat/service/execute?Lake=michigan&amp;TZ=-5_CDT&amp;GEN=DOY:DOY::0!DOY&amp;timeInt=6&amp;DateFormat=Excel&amp;style=csv&amp;download=on</v>
      </c>
      <c r="D2" s="187"/>
      <c r="E2" s="187"/>
      <c r="F2" s="187"/>
      <c r="G2" s="187"/>
      <c r="H2" s="192" t="s">
        <v>259</v>
      </c>
      <c r="I2" s="193"/>
    </row>
    <row r="3" spans="1:11" s="10" customFormat="1" ht="17.25" customHeight="1" x14ac:dyDescent="0.3">
      <c r="A3" s="120" t="s">
        <v>256</v>
      </c>
      <c r="B3" s="182"/>
      <c r="C3" s="195" t="s">
        <v>236</v>
      </c>
      <c r="D3" s="186"/>
      <c r="E3" s="186"/>
      <c r="F3" s="186"/>
      <c r="G3" s="41" t="s">
        <v>20</v>
      </c>
      <c r="H3" s="45" t="s">
        <v>200</v>
      </c>
      <c r="I3" s="76" t="s">
        <v>242</v>
      </c>
    </row>
    <row r="4" spans="1:11" x14ac:dyDescent="0.3">
      <c r="A4" s="105" t="s">
        <v>212</v>
      </c>
      <c r="B4" s="181"/>
      <c r="C4" s="188"/>
      <c r="D4" s="189"/>
      <c r="E4" s="189"/>
      <c r="F4" s="189"/>
      <c r="G4" s="41" t="s">
        <v>20</v>
      </c>
      <c r="H4" s="46" t="s">
        <v>298</v>
      </c>
      <c r="I4" s="47"/>
      <c r="K4" s="10"/>
    </row>
    <row r="5" spans="1:11" ht="15" customHeight="1" x14ac:dyDescent="0.3">
      <c r="A5" s="110" t="s">
        <v>251</v>
      </c>
      <c r="B5" s="180"/>
      <c r="C5" s="190"/>
      <c r="D5" s="191"/>
      <c r="E5" s="191"/>
      <c r="F5" s="191"/>
      <c r="G5" s="41" t="s">
        <v>20</v>
      </c>
      <c r="H5" s="46">
        <v>2009</v>
      </c>
      <c r="I5" s="47"/>
      <c r="K5" s="10"/>
    </row>
    <row r="6" spans="1:11" ht="15" customHeight="1" x14ac:dyDescent="0.3">
      <c r="A6" s="115" t="s">
        <v>122</v>
      </c>
      <c r="B6" s="181"/>
      <c r="C6" s="185" t="s">
        <v>17</v>
      </c>
      <c r="D6" s="186"/>
      <c r="E6" s="186"/>
      <c r="F6" s="186"/>
      <c r="G6" s="42" t="str">
        <f>CONCATENATE("Lake=",C6)</f>
        <v>Lake=michigan</v>
      </c>
      <c r="H6" s="46">
        <v>2010</v>
      </c>
      <c r="I6" s="47"/>
      <c r="K6" s="10"/>
    </row>
    <row r="7" spans="1:11" ht="15" customHeight="1" x14ac:dyDescent="0.3">
      <c r="A7" s="120" t="s">
        <v>257</v>
      </c>
      <c r="B7" s="180"/>
      <c r="C7" s="218"/>
      <c r="D7" s="191"/>
      <c r="E7" s="191"/>
      <c r="F7" s="191"/>
      <c r="G7" s="43" t="str">
        <f>IF(C3="Model-building/ Validation",(CONCATENATE("&amp;filterId=",(IF(C7="","",(VLOOKUP(C7,H4:I16,2)))))),"")</f>
        <v/>
      </c>
      <c r="H7" s="46">
        <v>2011</v>
      </c>
      <c r="I7" s="47"/>
      <c r="K7" s="10"/>
    </row>
    <row r="8" spans="1:11" x14ac:dyDescent="0.3">
      <c r="A8" s="115" t="s">
        <v>111</v>
      </c>
      <c r="B8" s="181"/>
      <c r="C8" s="125"/>
      <c r="D8" s="199"/>
      <c r="E8" s="199"/>
      <c r="F8" s="200"/>
      <c r="G8" s="43" t="str">
        <f>IF(C3="Download data for a Specific Date",(CONCATENATE("&amp;datetime=",(TEXT((YEAR(C8)),"00")),"-",(TEXT((MONTH(C8)),"00")),"-",(TEXT((DAY(C8)),"00")),"T",(TEXT((HOUR(C8)),"00")),":00:00-05:00")),"")</f>
        <v/>
      </c>
      <c r="H8" s="46">
        <v>2012</v>
      </c>
      <c r="I8" s="47"/>
      <c r="K8" s="10"/>
    </row>
    <row r="9" spans="1:11" x14ac:dyDescent="0.3">
      <c r="A9" s="115" t="s">
        <v>121</v>
      </c>
      <c r="B9" s="181"/>
      <c r="C9" s="203" t="s">
        <v>18</v>
      </c>
      <c r="D9" s="204"/>
      <c r="E9" s="204"/>
      <c r="F9" s="204"/>
      <c r="G9" s="44" t="str">
        <f>IF(C9="CDT", "&amp;TZ=-5_CDT",(IF(C9="EDT", "&amp;TZ=-4_EDT",(IF(C9="CST", "&amp;TZ=-6_CST",(IF(C9="EST", "&amp;TZ=-5_EST","")))))))</f>
        <v>&amp;TZ=-5_CDT</v>
      </c>
      <c r="H9" s="46" t="s">
        <v>299</v>
      </c>
      <c r="I9" s="47"/>
      <c r="K9" s="10"/>
    </row>
    <row r="10" spans="1:11" s="2" customFormat="1" ht="15" customHeight="1" x14ac:dyDescent="0.3">
      <c r="A10" s="143" t="s">
        <v>258</v>
      </c>
      <c r="B10" s="197"/>
      <c r="C10" s="145" t="s">
        <v>103</v>
      </c>
      <c r="D10" s="146"/>
      <c r="E10" s="146"/>
      <c r="F10" s="147"/>
      <c r="G10" s="44" t="str">
        <f>IF(C10="Yes","&amp;GEN=DOY:DOY::0!DOY","")</f>
        <v>&amp;GEN=DOY:DOY::0!DOY</v>
      </c>
      <c r="H10" s="46">
        <v>2013</v>
      </c>
      <c r="I10" s="47"/>
      <c r="K10" s="10"/>
    </row>
    <row r="11" spans="1:11" x14ac:dyDescent="0.3">
      <c r="A11" s="115" t="s">
        <v>95</v>
      </c>
      <c r="B11" s="181"/>
      <c r="C11" s="205">
        <v>6</v>
      </c>
      <c r="D11" s="206"/>
      <c r="E11" s="206"/>
      <c r="F11" s="207"/>
      <c r="G11" s="42" t="str">
        <f>CONCATENATE("&amp;timeInt=",C11)</f>
        <v>&amp;timeInt=6</v>
      </c>
      <c r="H11" s="48">
        <v>2014</v>
      </c>
      <c r="I11" s="47"/>
      <c r="K11" s="10"/>
    </row>
    <row r="12" spans="1:11" x14ac:dyDescent="0.3">
      <c r="A12" s="115" t="s">
        <v>96</v>
      </c>
      <c r="B12" s="210"/>
      <c r="C12" s="115" t="s">
        <v>19</v>
      </c>
      <c r="D12" s="208"/>
      <c r="E12" s="208"/>
      <c r="F12" s="209"/>
      <c r="G12" s="42" t="s">
        <v>0</v>
      </c>
      <c r="H12" s="48">
        <v>2015</v>
      </c>
      <c r="I12" s="47"/>
      <c r="K12" s="10"/>
    </row>
    <row r="13" spans="1:11" x14ac:dyDescent="0.3">
      <c r="A13" s="115" t="s">
        <v>106</v>
      </c>
      <c r="B13" s="210"/>
      <c r="C13" s="115" t="s">
        <v>105</v>
      </c>
      <c r="D13" s="208"/>
      <c r="E13" s="208"/>
      <c r="F13" s="209"/>
      <c r="G13" s="42" t="s">
        <v>1</v>
      </c>
      <c r="H13" s="46">
        <v>2016</v>
      </c>
      <c r="I13" s="47"/>
      <c r="K13" s="10"/>
    </row>
    <row r="14" spans="1:11" x14ac:dyDescent="0.3">
      <c r="A14" s="153" t="s">
        <v>94</v>
      </c>
      <c r="B14" s="211"/>
      <c r="C14" s="115" t="s">
        <v>103</v>
      </c>
      <c r="D14" s="208"/>
      <c r="E14" s="208"/>
      <c r="F14" s="209"/>
      <c r="G14" s="42" t="s">
        <v>2</v>
      </c>
      <c r="H14" s="46">
        <v>2017</v>
      </c>
      <c r="I14" s="47"/>
      <c r="K14" s="10"/>
    </row>
    <row r="15" spans="1:11" s="2" customFormat="1" ht="15" customHeight="1" x14ac:dyDescent="0.3">
      <c r="A15" s="201" t="s">
        <v>250</v>
      </c>
      <c r="B15" s="202"/>
      <c r="C15" s="215" t="s">
        <v>260</v>
      </c>
      <c r="D15" s="216"/>
      <c r="E15" s="216"/>
      <c r="F15" s="217"/>
      <c r="G15" s="80" t="s">
        <v>252</v>
      </c>
      <c r="H15" s="46">
        <v>2018</v>
      </c>
      <c r="I15" s="47"/>
    </row>
    <row r="16" spans="1:11" s="2" customFormat="1" ht="15" customHeight="1" thickBot="1" x14ac:dyDescent="0.35">
      <c r="A16" s="161"/>
      <c r="B16" s="170"/>
      <c r="C16" s="161"/>
      <c r="D16" s="173"/>
      <c r="E16" s="173"/>
      <c r="F16" s="174"/>
      <c r="G16" s="81"/>
      <c r="H16" s="78">
        <v>2019</v>
      </c>
      <c r="I16" s="79"/>
    </row>
    <row r="17" spans="1:9" s="2" customFormat="1" ht="15" customHeight="1" thickBot="1" x14ac:dyDescent="0.35">
      <c r="A17" s="20"/>
      <c r="B17" s="22" t="s">
        <v>107</v>
      </c>
      <c r="C17" s="82"/>
      <c r="D17" s="28" t="s">
        <v>99</v>
      </c>
      <c r="E17" s="28" t="s">
        <v>100</v>
      </c>
      <c r="F17" s="29"/>
      <c r="G17" s="19" t="s">
        <v>248</v>
      </c>
      <c r="H17" s="171" t="s">
        <v>249</v>
      </c>
      <c r="I17" s="172"/>
    </row>
    <row r="18" spans="1:9" x14ac:dyDescent="0.3">
      <c r="A18" s="39"/>
      <c r="B18" s="21" t="s">
        <v>3</v>
      </c>
      <c r="C18" s="18"/>
      <c r="D18" s="49"/>
      <c r="E18" s="49"/>
      <c r="F18" s="16"/>
      <c r="G18" s="11" t="str">
        <f>IF(A18="y",(CONCATENATE("&amp;Precip=",D18,":",E18,":00000:precip3:Sum:6!",B18)),"")</f>
        <v/>
      </c>
    </row>
    <row r="19" spans="1:9" x14ac:dyDescent="0.3">
      <c r="A19" s="39"/>
      <c r="B19" s="21" t="s">
        <v>4</v>
      </c>
      <c r="C19" s="18"/>
      <c r="D19" s="83" t="str">
        <f>IF(D18="","",D18)</f>
        <v/>
      </c>
      <c r="E19" s="83" t="str">
        <f>IF(E18="","",E18)</f>
        <v/>
      </c>
      <c r="F19" s="16"/>
      <c r="G19" s="11" t="str">
        <f>IF(A19="y",(CONCATENATE("&amp;Precip=",D19,":",E19,":00000:precip3:Sum:24!",B19)),"")</f>
        <v/>
      </c>
    </row>
    <row r="20" spans="1:9" x14ac:dyDescent="0.3">
      <c r="A20" s="39"/>
      <c r="B20" s="21" t="s">
        <v>5</v>
      </c>
      <c r="C20" s="18"/>
      <c r="D20" s="83" t="str">
        <f t="shared" ref="D20:E23" si="0">IF(D19="","",D19)</f>
        <v/>
      </c>
      <c r="E20" s="83" t="str">
        <f t="shared" si="0"/>
        <v/>
      </c>
      <c r="F20" s="16"/>
      <c r="G20" s="11" t="str">
        <f>IF(A20="y",(CONCATENATE("&amp;Precip=",D20,":",E20,":00000:precip3:Sum:48!",B20)),"")</f>
        <v/>
      </c>
    </row>
    <row r="21" spans="1:9" x14ac:dyDescent="0.3">
      <c r="A21" s="39"/>
      <c r="B21" s="21" t="s">
        <v>63</v>
      </c>
      <c r="C21" s="18"/>
      <c r="D21" s="83" t="str">
        <f t="shared" si="0"/>
        <v/>
      </c>
      <c r="E21" s="83" t="str">
        <f t="shared" si="0"/>
        <v/>
      </c>
      <c r="F21" s="16"/>
      <c r="G21" s="11" t="str">
        <f>IF(A21="y",(CONCATENATE("&amp;Precip=",D21,":",E21,":00000:precip3:Sum:72!",B21)),"")</f>
        <v/>
      </c>
    </row>
    <row r="22" spans="1:9" x14ac:dyDescent="0.3">
      <c r="A22" s="39"/>
      <c r="B22" s="21" t="s">
        <v>16</v>
      </c>
      <c r="C22" s="18"/>
      <c r="D22" s="83" t="str">
        <f t="shared" si="0"/>
        <v/>
      </c>
      <c r="E22" s="83" t="str">
        <f t="shared" si="0"/>
        <v/>
      </c>
      <c r="F22" s="16"/>
      <c r="G22" s="11" t="str">
        <f>IF(A22="y",(CONCATENATE("&amp;Precip=",D22,":",E22,":00000:precip3:Sum:120!",B22)),"")</f>
        <v/>
      </c>
    </row>
    <row r="23" spans="1:9" x14ac:dyDescent="0.3">
      <c r="A23" s="39"/>
      <c r="B23" s="21" t="s">
        <v>26</v>
      </c>
      <c r="C23" s="18"/>
      <c r="D23" s="83" t="str">
        <f t="shared" si="0"/>
        <v/>
      </c>
      <c r="E23" s="83" t="str">
        <f t="shared" si="0"/>
        <v/>
      </c>
      <c r="F23" s="17"/>
      <c r="G23" s="11" t="str">
        <f>IF(A23="y",(CONCATENATE("&amp;Precip=",D23,":",E23,":00000:precip3:Sum:144!",B23)),"")</f>
        <v/>
      </c>
    </row>
    <row r="24" spans="1:9" s="2" customFormat="1" ht="15" customHeight="1" x14ac:dyDescent="0.3">
      <c r="A24" s="63"/>
      <c r="B24" s="22" t="s">
        <v>108</v>
      </c>
      <c r="C24" s="97" t="s">
        <v>98</v>
      </c>
      <c r="D24" s="176"/>
      <c r="E24" s="176"/>
      <c r="F24" s="177"/>
      <c r="G24" s="62" t="s">
        <v>246</v>
      </c>
      <c r="H24" s="7"/>
    </row>
    <row r="25" spans="1:9" s="1" customFormat="1" x14ac:dyDescent="0.3">
      <c r="A25" s="39"/>
      <c r="B25" s="21" t="s">
        <v>84</v>
      </c>
      <c r="C25" s="23"/>
      <c r="D25" s="178"/>
      <c r="E25" s="179"/>
      <c r="F25" s="24"/>
      <c r="G25" s="11" t="str">
        <f>IF(D25="","",(IF(A25="y",(CONCATENATE("&amp;NWIS=0",D25,":00060:00000:Mean:6!",B25)),"")))</f>
        <v/>
      </c>
      <c r="I25" s="2"/>
    </row>
    <row r="26" spans="1:9" s="1" customFormat="1" x14ac:dyDescent="0.3">
      <c r="A26" s="39"/>
      <c r="B26" s="21" t="s">
        <v>85</v>
      </c>
      <c r="C26" s="23"/>
      <c r="D26" s="152" t="str">
        <f t="shared" ref="D26:D34" si="1">IF(D25="","",D25)</f>
        <v/>
      </c>
      <c r="E26" s="175"/>
      <c r="F26" s="24"/>
      <c r="G26" s="11" t="str">
        <f>IF(D26="","",(IF(A26="y",(CONCATENATE("&amp;NWIS=0",D26,":00060:00000:Mean:24!",B26)),"")))</f>
        <v/>
      </c>
      <c r="I26" s="2"/>
    </row>
    <row r="27" spans="1:9" s="1" customFormat="1" x14ac:dyDescent="0.3">
      <c r="A27" s="39"/>
      <c r="B27" s="21" t="s">
        <v>86</v>
      </c>
      <c r="C27" s="23"/>
      <c r="D27" s="152" t="str">
        <f t="shared" si="1"/>
        <v/>
      </c>
      <c r="E27" s="175"/>
      <c r="F27" s="24"/>
      <c r="G27" s="11" t="str">
        <f>IF(D27="","",(IF(A27="y",(CONCATENATE("&amp;NWIS=0",D27,":00060:00000:Max:24!",B27)),"")))</f>
        <v/>
      </c>
      <c r="I27" s="2"/>
    </row>
    <row r="28" spans="1:9" s="1" customFormat="1" x14ac:dyDescent="0.3">
      <c r="A28" s="39"/>
      <c r="B28" s="21" t="s">
        <v>87</v>
      </c>
      <c r="C28" s="23"/>
      <c r="D28" s="152" t="str">
        <f t="shared" si="1"/>
        <v/>
      </c>
      <c r="E28" s="175"/>
      <c r="F28" s="24"/>
      <c r="G28" s="11" t="str">
        <f>IF(D28="","",(IF(A28="y",(CONCATENATE("&amp;NWIS=0",D28,":00060:00000:Min:24!",B28)),"")))</f>
        <v/>
      </c>
    </row>
    <row r="29" spans="1:9" s="1" customFormat="1" x14ac:dyDescent="0.3">
      <c r="A29" s="39"/>
      <c r="B29" s="21" t="s">
        <v>88</v>
      </c>
      <c r="C29" s="23"/>
      <c r="D29" s="152" t="str">
        <f t="shared" si="1"/>
        <v/>
      </c>
      <c r="E29" s="175"/>
      <c r="F29" s="24"/>
      <c r="G29" s="11" t="str">
        <f>IF(D29="","",(IF(A29="y",(CONCATENATE("&amp;NWIS=0",D29,":00060:00000:Mean:48!",B29)),"")))</f>
        <v/>
      </c>
    </row>
    <row r="30" spans="1:9" s="1" customFormat="1" x14ac:dyDescent="0.3">
      <c r="A30" s="39"/>
      <c r="B30" s="21" t="s">
        <v>89</v>
      </c>
      <c r="C30" s="23"/>
      <c r="D30" s="152" t="str">
        <f t="shared" si="1"/>
        <v/>
      </c>
      <c r="E30" s="175"/>
      <c r="F30" s="24"/>
      <c r="G30" s="11" t="str">
        <f>IF(D30="","",(IF(A30="y",(CONCATENATE("&amp;NWIS=0",D30,":00060:00000:Max:48!",B30)),"")))</f>
        <v/>
      </c>
    </row>
    <row r="31" spans="1:9" s="1" customFormat="1" x14ac:dyDescent="0.3">
      <c r="A31" s="39"/>
      <c r="B31" s="21" t="s">
        <v>90</v>
      </c>
      <c r="C31" s="23"/>
      <c r="D31" s="152" t="str">
        <f t="shared" si="1"/>
        <v/>
      </c>
      <c r="E31" s="175"/>
      <c r="F31" s="24"/>
      <c r="G31" s="11" t="str">
        <f>IF(D31="","",(IF(A31="y",(CONCATENATE("&amp;NWIS=0",D31,":00060:00000:Min:48!",B31)),"")))</f>
        <v/>
      </c>
    </row>
    <row r="32" spans="1:9" s="1" customFormat="1" x14ac:dyDescent="0.3">
      <c r="A32" s="39"/>
      <c r="B32" s="21" t="s">
        <v>91</v>
      </c>
      <c r="C32" s="23"/>
      <c r="D32" s="152" t="str">
        <f t="shared" si="1"/>
        <v/>
      </c>
      <c r="E32" s="175"/>
      <c r="F32" s="24"/>
      <c r="G32" s="11" t="str">
        <f>IF(D32="","",(IF(A32="y",(CONCATENATE("&amp;NWIS=0",D32,":00060:00000:Mean:72!",B32)),"")))</f>
        <v/>
      </c>
    </row>
    <row r="33" spans="1:9" s="1" customFormat="1" x14ac:dyDescent="0.3">
      <c r="A33" s="39"/>
      <c r="B33" s="21" t="s">
        <v>92</v>
      </c>
      <c r="C33" s="23"/>
      <c r="D33" s="152" t="str">
        <f t="shared" si="1"/>
        <v/>
      </c>
      <c r="E33" s="175"/>
      <c r="F33" s="24"/>
      <c r="G33" s="11" t="str">
        <f>IF(D33="","",(IF(A33="y",(CONCATENATE("&amp;NWIS=0",D33,":00060:00000:Mean:168!",B33)),"")))</f>
        <v/>
      </c>
    </row>
    <row r="34" spans="1:9" s="1" customFormat="1" x14ac:dyDescent="0.3">
      <c r="A34" s="39"/>
      <c r="B34" s="21" t="s">
        <v>93</v>
      </c>
      <c r="C34" s="25"/>
      <c r="D34" s="168" t="str">
        <f t="shared" si="1"/>
        <v/>
      </c>
      <c r="E34" s="214"/>
      <c r="F34" s="26"/>
      <c r="G34" s="15" t="str">
        <f>IF(D34="","",(IF(A34="y",(CONCATENATE("&amp;NWIS=0",D34,":00060:00000:Mean:336!",B34)),"")))</f>
        <v/>
      </c>
    </row>
    <row r="35" spans="1:9" s="2" customFormat="1" ht="15" customHeight="1" x14ac:dyDescent="0.3">
      <c r="A35" s="63"/>
      <c r="B35" s="22" t="s">
        <v>201</v>
      </c>
      <c r="C35" s="97" t="s">
        <v>98</v>
      </c>
      <c r="D35" s="176"/>
      <c r="E35" s="176"/>
      <c r="F35" s="177"/>
      <c r="G35" s="62" t="s">
        <v>246</v>
      </c>
      <c r="H35" s="7"/>
    </row>
    <row r="36" spans="1:9" s="1" customFormat="1" x14ac:dyDescent="0.3">
      <c r="A36" s="39"/>
      <c r="B36" s="21" t="s">
        <v>202</v>
      </c>
      <c r="C36" s="23"/>
      <c r="D36" s="164"/>
      <c r="E36" s="212"/>
      <c r="F36" s="24"/>
      <c r="G36" s="11" t="str">
        <f>IF(D36="","",(IF(A36="y",(CONCATENATE("&amp;NWIS=0",D36,":00060:00000:Mean:6!",B36)),"")))</f>
        <v/>
      </c>
      <c r="I36" s="2"/>
    </row>
    <row r="37" spans="1:9" s="1" customFormat="1" x14ac:dyDescent="0.3">
      <c r="A37" s="39"/>
      <c r="B37" s="21" t="s">
        <v>203</v>
      </c>
      <c r="C37" s="23"/>
      <c r="D37" s="169" t="str">
        <f>IF(D36="","",D36)</f>
        <v/>
      </c>
      <c r="E37" s="213"/>
      <c r="F37" s="24"/>
      <c r="G37" s="11" t="str">
        <f>IF(D37="","",(IF(A37="y",(CONCATENATE("&amp;NWIS=0",D37,":00060:00000:Mean:24!",B37)),"")))</f>
        <v/>
      </c>
      <c r="I37" s="2"/>
    </row>
    <row r="38" spans="1:9" s="1" customFormat="1" x14ac:dyDescent="0.3">
      <c r="A38" s="39"/>
      <c r="B38" s="21" t="s">
        <v>204</v>
      </c>
      <c r="C38" s="23"/>
      <c r="D38" s="167" t="str">
        <f t="shared" ref="D38:D45" si="2">IF(D37="","",D37)</f>
        <v/>
      </c>
      <c r="E38" s="198"/>
      <c r="F38" s="24"/>
      <c r="G38" s="11" t="str">
        <f>IF(D38="","",(IF(A38="y",(CONCATENATE("&amp;NWIS=0",D38,":00060:00000:Max:24!",B38)),"")))</f>
        <v/>
      </c>
      <c r="I38" s="2"/>
    </row>
    <row r="39" spans="1:9" s="1" customFormat="1" x14ac:dyDescent="0.3">
      <c r="A39" s="39"/>
      <c r="B39" s="21" t="s">
        <v>205</v>
      </c>
      <c r="C39" s="23"/>
      <c r="D39" s="167" t="str">
        <f t="shared" si="2"/>
        <v/>
      </c>
      <c r="E39" s="198"/>
      <c r="F39" s="24"/>
      <c r="G39" s="11" t="str">
        <f>IF(D39="","",(IF(A39="y",(CONCATENATE("&amp;NWIS=0",D39,":00060:00000:Min:24!",B39)),"")))</f>
        <v/>
      </c>
    </row>
    <row r="40" spans="1:9" s="1" customFormat="1" x14ac:dyDescent="0.3">
      <c r="A40" s="39"/>
      <c r="B40" s="21" t="s">
        <v>206</v>
      </c>
      <c r="C40" s="23"/>
      <c r="D40" s="167" t="str">
        <f t="shared" si="2"/>
        <v/>
      </c>
      <c r="E40" s="198"/>
      <c r="F40" s="24"/>
      <c r="G40" s="11" t="str">
        <f>IF(D40="","",(IF(A40="y",(CONCATENATE("&amp;NWIS=0",D40,":00060:00000:Mean:48!",B40)),"")))</f>
        <v/>
      </c>
    </row>
    <row r="41" spans="1:9" s="1" customFormat="1" x14ac:dyDescent="0.3">
      <c r="A41" s="39"/>
      <c r="B41" s="21" t="s">
        <v>207</v>
      </c>
      <c r="C41" s="23"/>
      <c r="D41" s="167" t="str">
        <f t="shared" si="2"/>
        <v/>
      </c>
      <c r="E41" s="198"/>
      <c r="F41" s="24"/>
      <c r="G41" s="11" t="str">
        <f>IF(D41="","",(IF(A41="y",(CONCATENATE("&amp;NWIS=0",D41,":00060:00000:Max:48!",B41)),"")))</f>
        <v/>
      </c>
    </row>
    <row r="42" spans="1:9" s="1" customFormat="1" x14ac:dyDescent="0.3">
      <c r="A42" s="39"/>
      <c r="B42" s="21" t="s">
        <v>208</v>
      </c>
      <c r="C42" s="23"/>
      <c r="D42" s="167" t="str">
        <f t="shared" si="2"/>
        <v/>
      </c>
      <c r="E42" s="198"/>
      <c r="F42" s="24"/>
      <c r="G42" s="11" t="str">
        <f>IF(D42="","",(IF(A42="y",(CONCATENATE("&amp;NWIS=0",D42,":00060:00000:Min:48!",B42)),"")))</f>
        <v/>
      </c>
    </row>
    <row r="43" spans="1:9" s="1" customFormat="1" x14ac:dyDescent="0.3">
      <c r="A43" s="39"/>
      <c r="B43" s="21" t="s">
        <v>209</v>
      </c>
      <c r="C43" s="23"/>
      <c r="D43" s="167" t="str">
        <f t="shared" si="2"/>
        <v/>
      </c>
      <c r="E43" s="198"/>
      <c r="F43" s="24"/>
      <c r="G43" s="11" t="str">
        <f>IF(D43="","",(IF(A43="y",(CONCATENATE("&amp;NWIS=0",D43,":00060:00000:Mean:72!",B43)),"")))</f>
        <v/>
      </c>
    </row>
    <row r="44" spans="1:9" s="1" customFormat="1" x14ac:dyDescent="0.3">
      <c r="A44" s="39"/>
      <c r="B44" s="21" t="s">
        <v>210</v>
      </c>
      <c r="C44" s="23"/>
      <c r="D44" s="167" t="str">
        <f t="shared" si="2"/>
        <v/>
      </c>
      <c r="E44" s="198"/>
      <c r="F44" s="24"/>
      <c r="G44" s="11" t="str">
        <f>IF(D44="","",(IF(A44="y",(CONCATENATE("&amp;NWIS=0",D44,":00060:00000:Mean:168!",B44)),"")))</f>
        <v/>
      </c>
    </row>
    <row r="45" spans="1:9" s="1" customFormat="1" x14ac:dyDescent="0.3">
      <c r="A45" s="39"/>
      <c r="B45" s="21" t="s">
        <v>211</v>
      </c>
      <c r="C45" s="25"/>
      <c r="D45" s="96" t="str">
        <f t="shared" si="2"/>
        <v/>
      </c>
      <c r="E45" s="196"/>
      <c r="F45" s="26"/>
      <c r="G45" s="15" t="str">
        <f>IF(D45="","",(IF(A45="y",(CONCATENATE("&amp;NWIS=0",D45,":00060:00000:Mean:336!",B45)),"")))</f>
        <v/>
      </c>
    </row>
    <row r="46" spans="1:9" s="2" customFormat="1" ht="15" customHeight="1" x14ac:dyDescent="0.35">
      <c r="A46" s="20"/>
      <c r="B46" s="64" t="s">
        <v>97</v>
      </c>
      <c r="C46" s="67"/>
      <c r="D46" s="65" t="s">
        <v>101</v>
      </c>
      <c r="E46" s="65" t="s">
        <v>102</v>
      </c>
      <c r="F46" s="66"/>
      <c r="G46" s="38" t="s">
        <v>247</v>
      </c>
      <c r="H46" s="7"/>
    </row>
    <row r="47" spans="1:9" x14ac:dyDescent="0.3">
      <c r="A47" s="39"/>
      <c r="B47" s="21" t="s">
        <v>21</v>
      </c>
      <c r="C47" s="23"/>
      <c r="D47" s="50"/>
      <c r="E47" s="50"/>
      <c r="F47" s="31"/>
      <c r="G47" s="12" t="str">
        <f>IF(A47="y",(CONCATENATE("&amp;GRID=",E47,":",D47,":-1:0:eta:::0!",B47)),"")</f>
        <v/>
      </c>
    </row>
    <row r="48" spans="1:9" x14ac:dyDescent="0.3">
      <c r="A48" s="39"/>
      <c r="B48" s="21" t="s">
        <v>61</v>
      </c>
      <c r="C48" s="23"/>
      <c r="D48" s="83" t="str">
        <f>IF(D47="","",D47)</f>
        <v/>
      </c>
      <c r="E48" s="83" t="str">
        <f>IF(E47="","",E47)</f>
        <v/>
      </c>
      <c r="F48" s="31"/>
      <c r="G48" s="11" t="str">
        <f>IF(A48="y",(CONCATENATE("&amp;GRID=",E48,":",D48,":-1:0:eta:::0:Mean:12!",B48)),"")</f>
        <v/>
      </c>
    </row>
    <row r="49" spans="1:10" s="1" customFormat="1" x14ac:dyDescent="0.3">
      <c r="A49" s="39"/>
      <c r="B49" s="21" t="s">
        <v>62</v>
      </c>
      <c r="C49" s="23"/>
      <c r="D49" s="83" t="str">
        <f t="shared" ref="D49:E74" si="3">IF(D48="","",D48)</f>
        <v/>
      </c>
      <c r="E49" s="83" t="str">
        <f t="shared" si="3"/>
        <v/>
      </c>
      <c r="F49" s="31"/>
      <c r="G49" s="11" t="str">
        <f>IF(A49="y",(CONCATENATE("&amp;GRID=",E49,":",D49,":-1:0:eta:::0:Mean:24!",B49)),"")</f>
        <v/>
      </c>
    </row>
    <row r="50" spans="1:10" s="1" customFormat="1" x14ac:dyDescent="0.3">
      <c r="A50" s="39"/>
      <c r="B50" s="21" t="s">
        <v>10</v>
      </c>
      <c r="C50" s="23"/>
      <c r="D50" s="83" t="str">
        <f t="shared" si="3"/>
        <v/>
      </c>
      <c r="E50" s="83" t="str">
        <f t="shared" si="3"/>
        <v/>
      </c>
      <c r="F50" s="31"/>
      <c r="G50" s="11" t="str">
        <f>IF(A50="y",(CONCATENATE("&amp;GRID=",E50,":",D50,":-1:0:wvh:::0!",B50)),"")</f>
        <v/>
      </c>
      <c r="H50" s="6"/>
      <c r="I50" s="3"/>
      <c r="J50" s="3"/>
    </row>
    <row r="51" spans="1:10" s="1" customFormat="1" x14ac:dyDescent="0.3">
      <c r="A51" s="39"/>
      <c r="B51" s="21" t="s">
        <v>11</v>
      </c>
      <c r="C51" s="23"/>
      <c r="D51" s="83" t="str">
        <f t="shared" si="3"/>
        <v/>
      </c>
      <c r="E51" s="83" t="str">
        <f t="shared" si="3"/>
        <v/>
      </c>
      <c r="F51" s="31"/>
      <c r="G51" s="11" t="str">
        <f>IF(A51="y",(CONCATENATE("&amp;GRID=",E51,":",D51,":-1:0:wvd:::0!",B51)),"")</f>
        <v/>
      </c>
    </row>
    <row r="52" spans="1:10" s="1" customFormat="1" x14ac:dyDescent="0.3">
      <c r="A52" s="39"/>
      <c r="B52" s="21" t="s">
        <v>39</v>
      </c>
      <c r="C52" s="23"/>
      <c r="D52" s="83" t="str">
        <f t="shared" si="3"/>
        <v/>
      </c>
      <c r="E52" s="83" t="str">
        <f t="shared" si="3"/>
        <v/>
      </c>
      <c r="F52" s="31"/>
      <c r="G52" s="11" t="str">
        <f>IF(A52="y",(CONCATENATE("&amp;GRID=",E52,":",D52,":-1:0:wvh:::0:Mean:3!",B52)),"")</f>
        <v/>
      </c>
      <c r="H52" s="9"/>
    </row>
    <row r="53" spans="1:10" s="1" customFormat="1" x14ac:dyDescent="0.3">
      <c r="A53" s="39"/>
      <c r="B53" s="21" t="s">
        <v>40</v>
      </c>
      <c r="C53" s="23"/>
      <c r="D53" s="83" t="str">
        <f t="shared" si="3"/>
        <v/>
      </c>
      <c r="E53" s="83" t="str">
        <f t="shared" si="3"/>
        <v/>
      </c>
      <c r="F53" s="31"/>
      <c r="G53" s="11" t="str">
        <f>IF(A53="y",(CONCATENATE("&amp;GRID=",E53,":",D53,":-1:0:wvh:::0:Max:3!",B53)),"")</f>
        <v/>
      </c>
      <c r="H53" s="9"/>
    </row>
    <row r="54" spans="1:10" s="1" customFormat="1" x14ac:dyDescent="0.3">
      <c r="A54" s="39"/>
      <c r="B54" s="21" t="s">
        <v>22</v>
      </c>
      <c r="C54" s="23"/>
      <c r="D54" s="83" t="str">
        <f t="shared" si="3"/>
        <v/>
      </c>
      <c r="E54" s="83" t="str">
        <f t="shared" si="3"/>
        <v/>
      </c>
      <c r="F54" s="31"/>
      <c r="G54" s="11" t="str">
        <f>IF(A54="y",(CONCATENATE("&amp;GRID=",E54,":",D54,":-1:0:wvh:::0:Mean:6!",B54)),"")</f>
        <v/>
      </c>
      <c r="H54" s="9"/>
    </row>
    <row r="55" spans="1:10" s="1" customFormat="1" x14ac:dyDescent="0.3">
      <c r="A55" s="39"/>
      <c r="B55" s="21" t="s">
        <v>24</v>
      </c>
      <c r="C55" s="23"/>
      <c r="D55" s="83" t="str">
        <f t="shared" si="3"/>
        <v/>
      </c>
      <c r="E55" s="83" t="str">
        <f t="shared" si="3"/>
        <v/>
      </c>
      <c r="F55" s="31"/>
      <c r="G55" s="11" t="str">
        <f>IF(A55="y",(CONCATENATE("&amp;GRID=",E55,":",D55,":-1:0:wvh:::0:Max:6!",B55)),"")</f>
        <v/>
      </c>
      <c r="H55" s="9"/>
    </row>
    <row r="56" spans="1:10" s="1" customFormat="1" x14ac:dyDescent="0.3">
      <c r="A56" s="39"/>
      <c r="B56" s="21" t="s">
        <v>23</v>
      </c>
      <c r="C56" s="23"/>
      <c r="D56" s="83" t="str">
        <f t="shared" si="3"/>
        <v/>
      </c>
      <c r="E56" s="83" t="str">
        <f t="shared" si="3"/>
        <v/>
      </c>
      <c r="F56" s="31"/>
      <c r="G56" s="11" t="str">
        <f>IF(A56="y",(CONCATENATE("&amp;GRID=",E56,":",D56,":-1:0:wvh:::0:Mean:12!",B56)),"")</f>
        <v/>
      </c>
      <c r="H56" s="9"/>
    </row>
    <row r="57" spans="1:10" s="1" customFormat="1" x14ac:dyDescent="0.3">
      <c r="A57" s="39"/>
      <c r="B57" s="21" t="s">
        <v>25</v>
      </c>
      <c r="C57" s="23"/>
      <c r="D57" s="83" t="str">
        <f t="shared" si="3"/>
        <v/>
      </c>
      <c r="E57" s="83" t="str">
        <f t="shared" si="3"/>
        <v/>
      </c>
      <c r="F57" s="31"/>
      <c r="G57" s="11" t="str">
        <f>IF(A57="y",(CONCATENATE("&amp;GRID=",E57,":",D57,":-1:0:wvh:::0:Max:12!",B57)),"")</f>
        <v/>
      </c>
      <c r="H57" s="9"/>
    </row>
    <row r="58" spans="1:10" s="1" customFormat="1" x14ac:dyDescent="0.3">
      <c r="A58" s="39"/>
      <c r="B58" s="21" t="s">
        <v>48</v>
      </c>
      <c r="C58" s="23"/>
      <c r="D58" s="83" t="str">
        <f t="shared" si="3"/>
        <v/>
      </c>
      <c r="E58" s="83" t="str">
        <f t="shared" si="3"/>
        <v/>
      </c>
      <c r="F58" s="31"/>
      <c r="G58" s="11" t="str">
        <f>IF(A58="y",(CONCATENATE("&amp;GRID=",E58,":",D58,":-1:0:wvh:::0:Mean:24!",B58)),"")</f>
        <v/>
      </c>
      <c r="H58" s="9"/>
    </row>
    <row r="59" spans="1:10" s="1" customFormat="1" x14ac:dyDescent="0.3">
      <c r="A59" s="39"/>
      <c r="B59" s="21" t="s">
        <v>49</v>
      </c>
      <c r="C59" s="23"/>
      <c r="D59" s="83" t="str">
        <f t="shared" si="3"/>
        <v/>
      </c>
      <c r="E59" s="83" t="str">
        <f t="shared" si="3"/>
        <v/>
      </c>
      <c r="F59" s="31"/>
      <c r="G59" s="11" t="str">
        <f>IF(A59="y",(CONCATENATE("&amp;GRID=",E59,":",D59,":-1:0:wvh:::0:Max:24!",B59)),"")</f>
        <v/>
      </c>
      <c r="H59" s="9"/>
    </row>
    <row r="60" spans="1:10" s="1" customFormat="1" x14ac:dyDescent="0.3">
      <c r="A60" s="39"/>
      <c r="B60" s="21" t="s">
        <v>12</v>
      </c>
      <c r="C60" s="23"/>
      <c r="D60" s="83" t="str">
        <f t="shared" si="3"/>
        <v/>
      </c>
      <c r="E60" s="83" t="str">
        <f t="shared" si="3"/>
        <v/>
      </c>
      <c r="F60" s="31"/>
      <c r="G60" s="11" t="str">
        <f>IF(A60="y",(CONCATENATE("&amp;GRID=",E60,":",D60,":-1:0:wvp:::0!",B60)),"")</f>
        <v/>
      </c>
    </row>
    <row r="61" spans="1:10" s="1" customFormat="1" x14ac:dyDescent="0.3">
      <c r="A61" s="39"/>
      <c r="B61" s="21" t="s">
        <v>50</v>
      </c>
      <c r="C61" s="23"/>
      <c r="D61" s="83" t="str">
        <f t="shared" si="3"/>
        <v/>
      </c>
      <c r="E61" s="83" t="str">
        <f t="shared" si="3"/>
        <v/>
      </c>
      <c r="F61" s="31"/>
      <c r="G61" s="11" t="str">
        <f>IF(A61="y",(CONCATENATE("&amp;GRID=",E61,":",D61,":-1:0:wvp:::0:Mean:3!",B61)),"")</f>
        <v/>
      </c>
    </row>
    <row r="62" spans="1:10" s="1" customFormat="1" x14ac:dyDescent="0.3">
      <c r="A62" s="39"/>
      <c r="B62" s="21" t="s">
        <v>51</v>
      </c>
      <c r="C62" s="23"/>
      <c r="D62" s="83" t="str">
        <f t="shared" si="3"/>
        <v/>
      </c>
      <c r="E62" s="83" t="str">
        <f t="shared" si="3"/>
        <v/>
      </c>
      <c r="F62" s="31"/>
      <c r="G62" s="11" t="str">
        <f>IF(A62="y",(CONCATENATE("&amp;GRID=",E62,":",D62,":-1:0:wvp:::0:Mean:6!",B62)),"")</f>
        <v/>
      </c>
    </row>
    <row r="63" spans="1:10" s="1" customFormat="1" x14ac:dyDescent="0.3">
      <c r="A63" s="39"/>
      <c r="B63" s="21" t="s">
        <v>67</v>
      </c>
      <c r="C63" s="23"/>
      <c r="D63" s="83" t="str">
        <f t="shared" si="3"/>
        <v/>
      </c>
      <c r="E63" s="83" t="str">
        <f t="shared" si="3"/>
        <v/>
      </c>
      <c r="F63" s="31"/>
      <c r="G63" s="11" t="str">
        <f>IF(A63="y",(CONCATENATE("&amp;GRID=",E63,":",D63,":-1:0:wvp:::0:Mean:12!",B63)),"")</f>
        <v/>
      </c>
    </row>
    <row r="64" spans="1:10" s="1" customFormat="1" x14ac:dyDescent="0.3">
      <c r="A64" s="39"/>
      <c r="B64" s="21" t="s">
        <v>66</v>
      </c>
      <c r="C64" s="23"/>
      <c r="D64" s="83" t="str">
        <f t="shared" si="3"/>
        <v/>
      </c>
      <c r="E64" s="83" t="str">
        <f t="shared" si="3"/>
        <v/>
      </c>
      <c r="F64" s="31"/>
      <c r="G64" s="11" t="str">
        <f>IF(A64="y",(CONCATENATE("&amp;GRID=",E64,":",D64,":-1:0:wvp:::0:Mean:24!",B64)),"")</f>
        <v/>
      </c>
    </row>
    <row r="65" spans="1:9" x14ac:dyDescent="0.3">
      <c r="A65" s="39"/>
      <c r="B65" s="21" t="s">
        <v>70</v>
      </c>
      <c r="C65" s="23"/>
      <c r="D65" s="83" t="str">
        <f t="shared" si="3"/>
        <v/>
      </c>
      <c r="E65" s="83" t="str">
        <f t="shared" si="3"/>
        <v/>
      </c>
      <c r="F65" s="31"/>
      <c r="G65" s="11" t="str">
        <f>IF(A65="y",(CONCATENATE("&amp;GRID=",E65,":",D65,":-1:0:wvd:wvh:par:",(TEXT($C$5,"0")),"!",B65)),"")</f>
        <v/>
      </c>
    </row>
    <row r="66" spans="1:9" x14ac:dyDescent="0.3">
      <c r="A66" s="39"/>
      <c r="B66" s="32" t="s">
        <v>71</v>
      </c>
      <c r="C66" s="33"/>
      <c r="D66" s="83" t="str">
        <f t="shared" si="3"/>
        <v/>
      </c>
      <c r="E66" s="83" t="str">
        <f t="shared" si="3"/>
        <v/>
      </c>
      <c r="F66" s="31"/>
      <c r="G66" s="11" t="str">
        <f>IF(A66="y",(CONCATENATE("&amp;GRID=",E66,":",D66,":-1:0:wvd:wvh:perp:",(TEXT($C$5,"0")),"!",B66)),"")</f>
        <v/>
      </c>
    </row>
    <row r="67" spans="1:9" x14ac:dyDescent="0.3">
      <c r="A67" s="39"/>
      <c r="B67" s="21" t="s">
        <v>53</v>
      </c>
      <c r="C67" s="23"/>
      <c r="D67" s="83" t="str">
        <f t="shared" si="3"/>
        <v/>
      </c>
      <c r="E67" s="83" t="str">
        <f t="shared" si="3"/>
        <v/>
      </c>
      <c r="F67" s="31"/>
      <c r="G67" s="11" t="str">
        <f>IF(A67="y",(CONCATENATE("&amp;GRID=",E67,":",D67,":-1:0:wvd:wvh:par:",(TEXT($C$5,"0")),":Mean:2!",B67)),"")</f>
        <v/>
      </c>
    </row>
    <row r="68" spans="1:9" x14ac:dyDescent="0.3">
      <c r="A68" s="39"/>
      <c r="B68" s="32" t="s">
        <v>54</v>
      </c>
      <c r="C68" s="33"/>
      <c r="D68" s="83" t="str">
        <f t="shared" si="3"/>
        <v/>
      </c>
      <c r="E68" s="83" t="str">
        <f t="shared" si="3"/>
        <v/>
      </c>
      <c r="F68" s="31"/>
      <c r="G68" s="11" t="str">
        <f>IF(A68="y",(CONCATENATE("&amp;GRID=",E68,":",D68,":-1:0:wvd:wvh:perp:",(TEXT($C$5,"0")),":Mean:2!",B68)),"")</f>
        <v/>
      </c>
    </row>
    <row r="69" spans="1:9" x14ac:dyDescent="0.3">
      <c r="A69" s="39"/>
      <c r="B69" s="32" t="s">
        <v>55</v>
      </c>
      <c r="C69" s="33"/>
      <c r="D69" s="83" t="str">
        <f t="shared" si="3"/>
        <v/>
      </c>
      <c r="E69" s="83" t="str">
        <f t="shared" si="3"/>
        <v/>
      </c>
      <c r="F69" s="31"/>
      <c r="G69" s="13" t="str">
        <f>IF(A69="y",(CONCATENATE("&amp;GRID=",E69,":",D69,":-1:0:wvd:wvh:par:",(TEXT($C$5,"0")),":Mean:6!",B69)),"")</f>
        <v/>
      </c>
    </row>
    <row r="70" spans="1:9" x14ac:dyDescent="0.3">
      <c r="A70" s="39"/>
      <c r="B70" s="32" t="s">
        <v>56</v>
      </c>
      <c r="C70" s="33"/>
      <c r="D70" s="83" t="str">
        <f t="shared" si="3"/>
        <v/>
      </c>
      <c r="E70" s="83" t="str">
        <f t="shared" si="3"/>
        <v/>
      </c>
      <c r="F70" s="31"/>
      <c r="G70" s="13" t="str">
        <f>IF(A70="y",(CONCATENATE("&amp;GRID=",E70,":",D70,":-1:0:wvd:wvh:perp:",(TEXT($C$5,"0")),":Mean:6!",B70)),"")</f>
        <v/>
      </c>
    </row>
    <row r="71" spans="1:9" x14ac:dyDescent="0.3">
      <c r="A71" s="39"/>
      <c r="B71" s="32" t="s">
        <v>57</v>
      </c>
      <c r="C71" s="33"/>
      <c r="D71" s="83" t="str">
        <f t="shared" si="3"/>
        <v/>
      </c>
      <c r="E71" s="83" t="str">
        <f t="shared" si="3"/>
        <v/>
      </c>
      <c r="F71" s="31"/>
      <c r="G71" s="13" t="str">
        <f>IF(A71="y",(CONCATENATE("&amp;GRID=",E71,":",D71,":-1:0:wvd:wvh:par:",(TEXT($C$5,"0")),":Mean:12!",B71)),"")</f>
        <v/>
      </c>
    </row>
    <row r="72" spans="1:9" x14ac:dyDescent="0.3">
      <c r="A72" s="39"/>
      <c r="B72" s="32" t="s">
        <v>58</v>
      </c>
      <c r="C72" s="33"/>
      <c r="D72" s="83" t="str">
        <f t="shared" si="3"/>
        <v/>
      </c>
      <c r="E72" s="83" t="str">
        <f t="shared" si="3"/>
        <v/>
      </c>
      <c r="F72" s="31"/>
      <c r="G72" s="13" t="str">
        <f>IF(A72="y",(CONCATENATE("&amp;GRID=",E72,":",D72,":-1:0:wvd:wvh:perp:",(TEXT($C$5,"0")),":Mean:12!",B72)),"")</f>
        <v/>
      </c>
    </row>
    <row r="73" spans="1:9" x14ac:dyDescent="0.3">
      <c r="A73" s="39"/>
      <c r="B73" s="32" t="s">
        <v>59</v>
      </c>
      <c r="C73" s="33"/>
      <c r="D73" s="83" t="str">
        <f t="shared" si="3"/>
        <v/>
      </c>
      <c r="E73" s="83" t="str">
        <f t="shared" si="3"/>
        <v/>
      </c>
      <c r="F73" s="31"/>
      <c r="G73" s="13" t="str">
        <f>IF(A73="y",(CONCATENATE("&amp;GRID=",E73,":",D73,":-1:0:wvd:wvh:par:",(TEXT($C$5,"0")),":Mean:24!",B73)),"")</f>
        <v/>
      </c>
    </row>
    <row r="74" spans="1:9" x14ac:dyDescent="0.3">
      <c r="A74" s="40"/>
      <c r="B74" s="34" t="s">
        <v>60</v>
      </c>
      <c r="C74" s="33"/>
      <c r="D74" s="83" t="str">
        <f t="shared" si="3"/>
        <v/>
      </c>
      <c r="E74" s="83" t="str">
        <f t="shared" si="3"/>
        <v/>
      </c>
      <c r="F74" s="31"/>
      <c r="G74" s="14" t="str">
        <f>IF(A74="y",(CONCATENATE("&amp;GRID=",E74,":",D74,":-1:0:wvd:wvh:perp:",(TEXT($C$5,"0")),":Mean:24!",B74)),"")</f>
        <v/>
      </c>
    </row>
    <row r="75" spans="1:9" s="2" customFormat="1" ht="15" customHeight="1" x14ac:dyDescent="0.35">
      <c r="A75" s="19"/>
      <c r="B75" s="35" t="s">
        <v>109</v>
      </c>
      <c r="C75" s="27"/>
      <c r="D75" s="28" t="s">
        <v>101</v>
      </c>
      <c r="E75" s="28" t="s">
        <v>102</v>
      </c>
      <c r="F75" s="29"/>
      <c r="G75" s="38" t="s">
        <v>247</v>
      </c>
      <c r="H75" s="3"/>
      <c r="I75" s="61"/>
    </row>
    <row r="76" spans="1:9" x14ac:dyDescent="0.3">
      <c r="A76" s="39"/>
      <c r="B76" s="21" t="s">
        <v>6</v>
      </c>
      <c r="C76" s="23"/>
      <c r="D76" s="83" t="str">
        <f>IF(D74="","",D74)</f>
        <v/>
      </c>
      <c r="E76" s="83" t="str">
        <f>IF(E74="","",E74)</f>
        <v/>
      </c>
      <c r="F76" s="31"/>
      <c r="G76" s="11" t="str">
        <f>IF(A76="y",(CONCATENATE("&amp;GRID=",E76,":",D76,":-1:1:air_v:air_u:magnitude:0!",B76)),"")</f>
        <v/>
      </c>
    </row>
    <row r="77" spans="1:9" x14ac:dyDescent="0.3">
      <c r="A77" s="39"/>
      <c r="B77" s="21" t="s">
        <v>7</v>
      </c>
      <c r="C77" s="23"/>
      <c r="D77" s="83" t="str">
        <f t="shared" ref="D77:E99" si="4">IF(D76="","",D76)</f>
        <v/>
      </c>
      <c r="E77" s="83" t="str">
        <f t="shared" si="4"/>
        <v/>
      </c>
      <c r="F77" s="31"/>
      <c r="G77" s="11" t="str">
        <f>IF(A77="y",(CONCATENATE("&amp;GRID=",E77,":",D77,":-1:1:air_v:air_u:windangle:0!",B77)),"")</f>
        <v/>
      </c>
    </row>
    <row r="78" spans="1:9" x14ac:dyDescent="0.3">
      <c r="A78" s="39"/>
      <c r="B78" s="21" t="s">
        <v>28</v>
      </c>
      <c r="C78" s="23"/>
      <c r="D78" s="83" t="str">
        <f t="shared" si="4"/>
        <v/>
      </c>
      <c r="E78" s="83" t="str">
        <f t="shared" si="4"/>
        <v/>
      </c>
      <c r="F78" s="31"/>
      <c r="G78" s="11" t="str">
        <f>IF(A78="y",(CONCATENATE("&amp;GRID=",E78,":",D78,":-1:1:air_v:air_u:par:",(TEXT($C$5,"0.000")),"!",B78)),"")</f>
        <v/>
      </c>
    </row>
    <row r="79" spans="1:9" x14ac:dyDescent="0.3">
      <c r="A79" s="39"/>
      <c r="B79" s="32" t="s">
        <v>29</v>
      </c>
      <c r="C79" s="33"/>
      <c r="D79" s="83" t="str">
        <f t="shared" si="4"/>
        <v/>
      </c>
      <c r="E79" s="83" t="str">
        <f t="shared" si="4"/>
        <v/>
      </c>
      <c r="F79" s="31"/>
      <c r="G79" s="11" t="str">
        <f>IF(A79="y",(CONCATENATE("&amp;GRID=",E79,":",D79,":-1:1:air_v:air_u:perp:",(TEXT($C$5,"0.000")),"!",B79)),"")</f>
        <v/>
      </c>
    </row>
    <row r="80" spans="1:9" x14ac:dyDescent="0.3">
      <c r="A80" s="39"/>
      <c r="B80" s="21" t="s">
        <v>30</v>
      </c>
      <c r="C80" s="23"/>
      <c r="D80" s="83" t="str">
        <f t="shared" si="4"/>
        <v/>
      </c>
      <c r="E80" s="83" t="str">
        <f t="shared" si="4"/>
        <v/>
      </c>
      <c r="F80" s="31"/>
      <c r="G80" s="11" t="str">
        <f>IF(A80="y",(CONCATENATE("&amp;GRID=",E80,":",D80,":-1:1:air_v:air_u:par:",(TEXT($C$5,"0.000")),":Mean:3!",B80)),"")</f>
        <v/>
      </c>
    </row>
    <row r="81" spans="1:8" x14ac:dyDescent="0.3">
      <c r="A81" s="39"/>
      <c r="B81" s="32" t="s">
        <v>31</v>
      </c>
      <c r="C81" s="33"/>
      <c r="D81" s="83" t="str">
        <f t="shared" si="4"/>
        <v/>
      </c>
      <c r="E81" s="83" t="str">
        <f t="shared" si="4"/>
        <v/>
      </c>
      <c r="F81" s="31"/>
      <c r="G81" s="11" t="str">
        <f>IF(A81="y",(CONCATENATE("&amp;GRID=",E81,":",D81,":-1:1:air_v:air_u:perp:",(TEXT($C$5,"0.000")),":Mean:3!",B81)),"")</f>
        <v/>
      </c>
    </row>
    <row r="82" spans="1:8" x14ac:dyDescent="0.3">
      <c r="A82" s="39"/>
      <c r="B82" s="21" t="s">
        <v>32</v>
      </c>
      <c r="C82" s="23"/>
      <c r="D82" s="83" t="str">
        <f t="shared" si="4"/>
        <v/>
      </c>
      <c r="E82" s="83" t="str">
        <f t="shared" si="4"/>
        <v/>
      </c>
      <c r="F82" s="31"/>
      <c r="G82" s="11" t="str">
        <f>IF(A82="y",(CONCATENATE("&amp;GRID=",E82,":",D82,":-1:1:air_v:air_u:par:",(TEXT($C$5,"0.000")),":Mean:6!",B82)),"")</f>
        <v/>
      </c>
    </row>
    <row r="83" spans="1:8" x14ac:dyDescent="0.3">
      <c r="A83" s="39"/>
      <c r="B83" s="32" t="s">
        <v>47</v>
      </c>
      <c r="C83" s="33"/>
      <c r="D83" s="83" t="str">
        <f t="shared" si="4"/>
        <v/>
      </c>
      <c r="E83" s="83" t="str">
        <f t="shared" si="4"/>
        <v/>
      </c>
      <c r="F83" s="31"/>
      <c r="G83" s="11" t="str">
        <f>IF(A83="y",(CONCATENATE("&amp;GRID=",E83,":",D83,":-1:1:air_v:air_u:perp:",(TEXT($C$5,"0.000")),":Mean:6!",B83)),"")</f>
        <v/>
      </c>
    </row>
    <row r="84" spans="1:8" x14ac:dyDescent="0.3">
      <c r="A84" s="39"/>
      <c r="B84" s="21" t="s">
        <v>33</v>
      </c>
      <c r="C84" s="23"/>
      <c r="D84" s="83" t="str">
        <f t="shared" si="4"/>
        <v/>
      </c>
      <c r="E84" s="83" t="str">
        <f t="shared" si="4"/>
        <v/>
      </c>
      <c r="F84" s="31"/>
      <c r="G84" s="11" t="str">
        <f>IF(A84="y",(CONCATENATE("&amp;GRID=",E84,":",D84,":-1:1:air_v:air_u:par:",(TEXT($C$5,"0.000")),":Mean:12!",B84)),"")</f>
        <v/>
      </c>
    </row>
    <row r="85" spans="1:8" x14ac:dyDescent="0.3">
      <c r="A85" s="39"/>
      <c r="B85" s="32" t="s">
        <v>46</v>
      </c>
      <c r="C85" s="33"/>
      <c r="D85" s="83" t="str">
        <f t="shared" si="4"/>
        <v/>
      </c>
      <c r="E85" s="83" t="str">
        <f t="shared" si="4"/>
        <v/>
      </c>
      <c r="F85" s="31"/>
      <c r="G85" s="11" t="str">
        <f>IF(A85="y",(CONCATENATE("&amp;GRID=",E85,":",D85,":-1:1:air_v:air_u:perp:",(TEXT($C$5,"0.000")),":Mean:12!",B85)),"")</f>
        <v/>
      </c>
    </row>
    <row r="86" spans="1:8" x14ac:dyDescent="0.3">
      <c r="A86" s="39"/>
      <c r="B86" s="21" t="s">
        <v>34</v>
      </c>
      <c r="C86" s="23"/>
      <c r="D86" s="83" t="str">
        <f t="shared" si="4"/>
        <v/>
      </c>
      <c r="E86" s="83" t="str">
        <f t="shared" si="4"/>
        <v/>
      </c>
      <c r="F86" s="31"/>
      <c r="G86" s="11" t="str">
        <f>IF(A86="y",(CONCATENATE("&amp;GRID=",E86,":",D86,":-1:1:air_v:air_u:par:",(TEXT($C$5,"0.000")),":Mean:24!",B86)),"")</f>
        <v/>
      </c>
    </row>
    <row r="87" spans="1:8" x14ac:dyDescent="0.3">
      <c r="A87" s="39"/>
      <c r="B87" s="32" t="s">
        <v>45</v>
      </c>
      <c r="C87" s="33"/>
      <c r="D87" s="83" t="str">
        <f t="shared" si="4"/>
        <v/>
      </c>
      <c r="E87" s="83" t="str">
        <f t="shared" si="4"/>
        <v/>
      </c>
      <c r="F87" s="31"/>
      <c r="G87" s="11" t="str">
        <f>IF(A87="y",(CONCATENATE("&amp;GRID=",E87,":",D87,":-1:1:air_v:air_u:perp:",(TEXT($C$5,"0.000")),":Mean:24!",B87)),"")</f>
        <v/>
      </c>
    </row>
    <row r="88" spans="1:8" x14ac:dyDescent="0.3">
      <c r="A88" s="39"/>
      <c r="B88" s="21" t="s">
        <v>14</v>
      </c>
      <c r="C88" s="23"/>
      <c r="D88" s="83" t="str">
        <f t="shared" si="4"/>
        <v/>
      </c>
      <c r="E88" s="83" t="str">
        <f t="shared" si="4"/>
        <v/>
      </c>
      <c r="F88" s="31"/>
      <c r="G88" s="11" t="str">
        <f>IF(A88="y",(CONCATENATE("&amp;GRID=",E88,":",D88,":-1:1:at:::0!",B88)),"")</f>
        <v/>
      </c>
    </row>
    <row r="89" spans="1:8" x14ac:dyDescent="0.3">
      <c r="A89" s="39"/>
      <c r="B89" s="32" t="s">
        <v>72</v>
      </c>
      <c r="C89" s="33"/>
      <c r="D89" s="83" t="str">
        <f t="shared" si="4"/>
        <v/>
      </c>
      <c r="E89" s="83" t="str">
        <f t="shared" si="4"/>
        <v/>
      </c>
      <c r="F89" s="31"/>
      <c r="G89" s="11" t="str">
        <f>IF(A89="y",(CONCATENATE("&amp;GRID=",E89,":",D89,":-1:1:at:::0:Mean:6!",B89)),"")</f>
        <v/>
      </c>
    </row>
    <row r="90" spans="1:8" x14ac:dyDescent="0.3">
      <c r="A90" s="39"/>
      <c r="B90" s="32" t="s">
        <v>78</v>
      </c>
      <c r="C90" s="33"/>
      <c r="D90" s="83" t="str">
        <f t="shared" si="4"/>
        <v/>
      </c>
      <c r="E90" s="83" t="str">
        <f t="shared" si="4"/>
        <v/>
      </c>
      <c r="F90" s="31"/>
      <c r="G90" s="11" t="str">
        <f>IF(A90="y",(CONCATENATE("&amp;GRID=",E90,":",D90,":-1:1:at:::0:Mean:12!",B90)),"")</f>
        <v/>
      </c>
    </row>
    <row r="91" spans="1:8" x14ac:dyDescent="0.3">
      <c r="A91" s="39"/>
      <c r="B91" s="32" t="s">
        <v>73</v>
      </c>
      <c r="C91" s="33"/>
      <c r="D91" s="83" t="str">
        <f t="shared" si="4"/>
        <v/>
      </c>
      <c r="E91" s="83" t="str">
        <f t="shared" si="4"/>
        <v/>
      </c>
      <c r="F91" s="31"/>
      <c r="G91" s="11" t="str">
        <f>IF(A91="y",(CONCATENATE("&amp;GRID=",E91,":",D91,":-1:1:at:::0:Mean:24!",B91)),"")</f>
        <v/>
      </c>
    </row>
    <row r="92" spans="1:8" x14ac:dyDescent="0.3">
      <c r="A92" s="39"/>
      <c r="B92" s="32" t="s">
        <v>81</v>
      </c>
      <c r="C92" s="33"/>
      <c r="D92" s="83" t="str">
        <f t="shared" si="4"/>
        <v/>
      </c>
      <c r="E92" s="83" t="str">
        <f t="shared" si="4"/>
        <v/>
      </c>
      <c r="F92" s="31"/>
      <c r="G92" s="11" t="str">
        <f>IF(A92="y",(CONCATENATE("&amp;GRID=",E92,":",D92,":-1:1:at:::0:StDev:6!",B92)),"")</f>
        <v/>
      </c>
    </row>
    <row r="93" spans="1:8" x14ac:dyDescent="0.3">
      <c r="A93" s="39"/>
      <c r="B93" s="32" t="s">
        <v>82</v>
      </c>
      <c r="C93" s="33"/>
      <c r="D93" s="83" t="str">
        <f t="shared" si="4"/>
        <v/>
      </c>
      <c r="E93" s="83" t="str">
        <f t="shared" si="4"/>
        <v/>
      </c>
      <c r="F93" s="31"/>
      <c r="G93" s="11" t="str">
        <f>IF(A93="y",(CONCATENATE("&amp;GRID=",E93,":",D93,":-1:1:at:::0:StDev:12!",B93)),"")</f>
        <v/>
      </c>
    </row>
    <row r="94" spans="1:8" x14ac:dyDescent="0.3">
      <c r="A94" s="39"/>
      <c r="B94" s="32" t="s">
        <v>83</v>
      </c>
      <c r="C94" s="33"/>
      <c r="D94" s="83" t="str">
        <f t="shared" si="4"/>
        <v/>
      </c>
      <c r="E94" s="83" t="str">
        <f t="shared" si="4"/>
        <v/>
      </c>
      <c r="F94" s="31"/>
      <c r="G94" s="11" t="str">
        <f>IF(A94="y",(CONCATENATE("&amp;GRID=",E94,":",D94,":-1:1:at:::0:StDev:24!",B94)),"")</f>
        <v/>
      </c>
    </row>
    <row r="95" spans="1:8" s="1" customFormat="1" x14ac:dyDescent="0.3">
      <c r="A95" s="39"/>
      <c r="B95" s="21" t="s">
        <v>15</v>
      </c>
      <c r="C95" s="23"/>
      <c r="D95" s="83" t="str">
        <f t="shared" si="4"/>
        <v/>
      </c>
      <c r="E95" s="83" t="str">
        <f t="shared" si="4"/>
        <v/>
      </c>
      <c r="F95" s="31"/>
      <c r="G95" s="11" t="str">
        <f>IF(A95="y",(CONCATENATE("&amp;GRID=",E95,":",D95,":-1:1:cl:::0!",B95)),"")</f>
        <v/>
      </c>
      <c r="H95" s="8"/>
    </row>
    <row r="96" spans="1:8" s="1" customFormat="1" x14ac:dyDescent="0.3">
      <c r="A96" s="39"/>
      <c r="B96" s="21" t="s">
        <v>27</v>
      </c>
      <c r="C96" s="23"/>
      <c r="D96" s="83" t="str">
        <f t="shared" si="4"/>
        <v/>
      </c>
      <c r="E96" s="83" t="str">
        <f t="shared" si="4"/>
        <v/>
      </c>
      <c r="F96" s="31"/>
      <c r="G96" s="11" t="str">
        <f>IF(A96="y",(CONCATENATE("&amp;GRID=",E96,":",D96,":-1:1:cl:::0:Mean:3!",B96)),"")</f>
        <v/>
      </c>
      <c r="H96" s="9"/>
    </row>
    <row r="97" spans="1:8" s="1" customFormat="1" x14ac:dyDescent="0.3">
      <c r="A97" s="39"/>
      <c r="B97" s="21" t="s">
        <v>52</v>
      </c>
      <c r="C97" s="23"/>
      <c r="D97" s="83" t="str">
        <f t="shared" si="4"/>
        <v/>
      </c>
      <c r="E97" s="83" t="str">
        <f t="shared" si="4"/>
        <v/>
      </c>
      <c r="F97" s="31"/>
      <c r="G97" s="11" t="str">
        <f>IF(A97="y",(CONCATENATE("&amp;GRID=",E97,":",D97,":-1:1:cl:::0:Mean:6!",B97)),"")</f>
        <v/>
      </c>
      <c r="H97" s="9"/>
    </row>
    <row r="98" spans="1:8" s="1" customFormat="1" x14ac:dyDescent="0.3">
      <c r="A98" s="39"/>
      <c r="B98" s="21" t="s">
        <v>79</v>
      </c>
      <c r="C98" s="23"/>
      <c r="D98" s="83" t="str">
        <f t="shared" si="4"/>
        <v/>
      </c>
      <c r="E98" s="83" t="str">
        <f t="shared" si="4"/>
        <v/>
      </c>
      <c r="F98" s="31"/>
      <c r="G98" s="11" t="str">
        <f>IF(A98="y",(CONCATENATE("&amp;GRID=",E98,":",D98,":-1:1:cl:::0:Mean:12!",B98)),"")</f>
        <v/>
      </c>
      <c r="H98" s="9"/>
    </row>
    <row r="99" spans="1:8" s="1" customFormat="1" x14ac:dyDescent="0.3">
      <c r="A99" s="39"/>
      <c r="B99" s="21" t="s">
        <v>80</v>
      </c>
      <c r="C99" s="23"/>
      <c r="D99" s="83" t="str">
        <f t="shared" si="4"/>
        <v/>
      </c>
      <c r="E99" s="83" t="str">
        <f t="shared" si="4"/>
        <v/>
      </c>
      <c r="F99" s="31"/>
      <c r="G99" s="11" t="str">
        <f>IF(A99="y",(CONCATENATE("&amp;GRID=",E99,":",D99,":-1:1:cl:::0:Mean:24!",B99)),"")</f>
        <v/>
      </c>
      <c r="H99" s="9"/>
    </row>
    <row r="100" spans="1:8" s="2" customFormat="1" ht="16.5" customHeight="1" x14ac:dyDescent="0.35">
      <c r="A100" s="20"/>
      <c r="B100" s="35" t="s">
        <v>110</v>
      </c>
      <c r="C100" s="27"/>
      <c r="D100" s="28" t="s">
        <v>101</v>
      </c>
      <c r="E100" s="28" t="s">
        <v>102</v>
      </c>
      <c r="F100" s="29"/>
      <c r="G100" s="38" t="s">
        <v>247</v>
      </c>
      <c r="H100" s="7"/>
    </row>
    <row r="101" spans="1:8" s="1" customFormat="1" x14ac:dyDescent="0.3">
      <c r="A101" s="39"/>
      <c r="B101" s="30" t="s">
        <v>13</v>
      </c>
      <c r="C101" s="86"/>
      <c r="D101" s="87" t="str">
        <f>IF(D99="","",D99)</f>
        <v/>
      </c>
      <c r="E101" s="87" t="str">
        <f>IF(E99="","",E99)</f>
        <v/>
      </c>
      <c r="F101" s="59"/>
      <c r="G101" s="12" t="str">
        <f>IF(A101="y",(CONCATENATE("&amp;GRID=",E101,":",D101,":0:2:temp:::0!",B101)),"")</f>
        <v/>
      </c>
      <c r="H101" s="6"/>
    </row>
    <row r="102" spans="1:8" s="1" customFormat="1" x14ac:dyDescent="0.3">
      <c r="A102" s="39"/>
      <c r="B102" s="21" t="s">
        <v>65</v>
      </c>
      <c r="C102" s="23"/>
      <c r="D102" s="83" t="str">
        <f t="shared" ref="D102:E117" si="5">IF(D101="","",D101)</f>
        <v/>
      </c>
      <c r="E102" s="83" t="str">
        <f t="shared" si="5"/>
        <v/>
      </c>
      <c r="F102" s="31"/>
      <c r="G102" s="11" t="str">
        <f>IF(A102="y",(CONCATENATE("&amp;GRID=",E102,":",D102,":0:2:temp:::0:Mean:6!",B102)),"")</f>
        <v/>
      </c>
      <c r="H102" s="6"/>
    </row>
    <row r="103" spans="1:8" s="1" customFormat="1" x14ac:dyDescent="0.3">
      <c r="A103" s="39"/>
      <c r="B103" s="21" t="s">
        <v>74</v>
      </c>
      <c r="C103" s="23"/>
      <c r="D103" s="83" t="str">
        <f t="shared" si="5"/>
        <v/>
      </c>
      <c r="E103" s="83" t="str">
        <f t="shared" si="5"/>
        <v/>
      </c>
      <c r="F103" s="31"/>
      <c r="G103" s="11" t="str">
        <f>IF(A103="y",(CONCATENATE("&amp;GRID=",E103,":",D103,":0:2:temp:::0:Mean:12!",B103)),"")</f>
        <v/>
      </c>
      <c r="H103" s="6"/>
    </row>
    <row r="104" spans="1:8" s="1" customFormat="1" x14ac:dyDescent="0.3">
      <c r="A104" s="39"/>
      <c r="B104" s="21" t="s">
        <v>64</v>
      </c>
      <c r="C104" s="23"/>
      <c r="D104" s="83" t="str">
        <f t="shared" si="5"/>
        <v/>
      </c>
      <c r="E104" s="83" t="str">
        <f t="shared" si="5"/>
        <v/>
      </c>
      <c r="F104" s="31"/>
      <c r="G104" s="11" t="str">
        <f>IF(A104="y",(CONCATENATE("&amp;GRID=",E104,":",D104,":0:2:temp:::0:Mean:24!",B104)),"")</f>
        <v/>
      </c>
      <c r="H104" s="6"/>
    </row>
    <row r="105" spans="1:8" s="1" customFormat="1" x14ac:dyDescent="0.3">
      <c r="A105" s="39"/>
      <c r="B105" s="32" t="s">
        <v>75</v>
      </c>
      <c r="C105" s="33"/>
      <c r="D105" s="83" t="str">
        <f t="shared" si="5"/>
        <v/>
      </c>
      <c r="E105" s="83" t="str">
        <f t="shared" si="5"/>
        <v/>
      </c>
      <c r="F105" s="31"/>
      <c r="G105" s="11" t="str">
        <f>IF(A105="y",(CONCATENATE("&amp;GRID=",E105,":",D105,":0:2:temp:::0:StDev:6!",B105)),"")</f>
        <v/>
      </c>
      <c r="H105" s="6"/>
    </row>
    <row r="106" spans="1:8" s="1" customFormat="1" x14ac:dyDescent="0.3">
      <c r="A106" s="39"/>
      <c r="B106" s="32" t="s">
        <v>76</v>
      </c>
      <c r="C106" s="33"/>
      <c r="D106" s="83" t="str">
        <f t="shared" si="5"/>
        <v/>
      </c>
      <c r="E106" s="83" t="str">
        <f t="shared" si="5"/>
        <v/>
      </c>
      <c r="F106" s="31"/>
      <c r="G106" s="11" t="str">
        <f>IF(A106="y",(CONCATENATE("&amp;GRID=",E106,":",D106,":0:2:temp:::0:StDev:12!",B106)),"")</f>
        <v/>
      </c>
      <c r="H106" s="6"/>
    </row>
    <row r="107" spans="1:8" s="1" customFormat="1" x14ac:dyDescent="0.3">
      <c r="A107" s="39"/>
      <c r="B107" s="32" t="s">
        <v>77</v>
      </c>
      <c r="C107" s="33"/>
      <c r="D107" s="83" t="str">
        <f t="shared" si="5"/>
        <v/>
      </c>
      <c r="E107" s="83" t="str">
        <f t="shared" si="5"/>
        <v/>
      </c>
      <c r="F107" s="31"/>
      <c r="G107" s="11" t="str">
        <f>IF(A107="y",(CONCATENATE("&amp;GRID=",E107,":",D107,":0:2:temp:::0:StDev:24!",B107)),"")</f>
        <v/>
      </c>
      <c r="H107" s="6"/>
    </row>
    <row r="108" spans="1:8" x14ac:dyDescent="0.3">
      <c r="A108" s="39"/>
      <c r="B108" s="21" t="s">
        <v>8</v>
      </c>
      <c r="C108" s="23"/>
      <c r="D108" s="83" t="str">
        <f t="shared" si="5"/>
        <v/>
      </c>
      <c r="E108" s="83" t="str">
        <f t="shared" si="5"/>
        <v/>
      </c>
      <c r="F108" s="31"/>
      <c r="G108" s="11" t="str">
        <f>IF(A108="y",(CONCATENATE("&amp;GRID=",E108,":",D108,":-1:0:vc:uc:magnitude:0!",B108)),"")</f>
        <v/>
      </c>
      <c r="H108" s="6"/>
    </row>
    <row r="109" spans="1:8" x14ac:dyDescent="0.3">
      <c r="A109" s="39"/>
      <c r="B109" s="21" t="s">
        <v>9</v>
      </c>
      <c r="C109" s="23"/>
      <c r="D109" s="83" t="str">
        <f t="shared" si="5"/>
        <v/>
      </c>
      <c r="E109" s="83" t="str">
        <f t="shared" si="5"/>
        <v/>
      </c>
      <c r="F109" s="31"/>
      <c r="G109" s="11" t="str">
        <f>IF(A109="y",(CONCATENATE("&amp;GRID=",E109,":",D109,":-1:0:vc:uc:angle:0!",B109)),"")</f>
        <v/>
      </c>
    </row>
    <row r="110" spans="1:8" x14ac:dyDescent="0.3">
      <c r="A110" s="39"/>
      <c r="B110" s="21" t="s">
        <v>68</v>
      </c>
      <c r="C110" s="23"/>
      <c r="D110" s="83" t="str">
        <f t="shared" si="5"/>
        <v/>
      </c>
      <c r="E110" s="83" t="str">
        <f t="shared" si="5"/>
        <v/>
      </c>
      <c r="F110" s="31"/>
      <c r="G110" s="11" t="str">
        <f>IF(A110="y",(CONCATENATE("&amp;GRID=",E110,":",D110,":-1:0:vc:uc:par:",(TEXT($C$5,"0.000")),"!",B110)),"")</f>
        <v/>
      </c>
    </row>
    <row r="111" spans="1:8" x14ac:dyDescent="0.3">
      <c r="A111" s="39"/>
      <c r="B111" s="32" t="s">
        <v>69</v>
      </c>
      <c r="C111" s="33"/>
      <c r="D111" s="83" t="str">
        <f t="shared" si="5"/>
        <v/>
      </c>
      <c r="E111" s="83" t="str">
        <f t="shared" si="5"/>
        <v/>
      </c>
      <c r="F111" s="31"/>
      <c r="G111" s="11" t="str">
        <f>IF(A111="y",(CONCATENATE("&amp;GRID=",E111,":",D111,":-1:0:vc:uc:perp:",(TEXT($C$5,"0.000")),"!",B111)),"")</f>
        <v/>
      </c>
    </row>
    <row r="112" spans="1:8" x14ac:dyDescent="0.3">
      <c r="A112" s="39"/>
      <c r="B112" s="21" t="s">
        <v>35</v>
      </c>
      <c r="C112" s="23"/>
      <c r="D112" s="83" t="str">
        <f t="shared" si="5"/>
        <v/>
      </c>
      <c r="E112" s="83" t="str">
        <f t="shared" si="5"/>
        <v/>
      </c>
      <c r="F112" s="31"/>
      <c r="G112" s="11" t="str">
        <f>IF(A112="y",(CONCATENATE("&amp;GRID=",E112,":",D112,":-1:0:vc:uc:par:",(TEXT($C$5,"0.000")),":Mean:3!",B112)),"")</f>
        <v/>
      </c>
    </row>
    <row r="113" spans="1:7" x14ac:dyDescent="0.3">
      <c r="A113" s="39"/>
      <c r="B113" s="32" t="s">
        <v>41</v>
      </c>
      <c r="C113" s="33"/>
      <c r="D113" s="83" t="str">
        <f t="shared" si="5"/>
        <v/>
      </c>
      <c r="E113" s="83" t="str">
        <f t="shared" si="5"/>
        <v/>
      </c>
      <c r="F113" s="31"/>
      <c r="G113" s="11" t="str">
        <f>IF(A113="y",(CONCATENATE("&amp;GRID=",E113,":",D113,":-1:0:vc:uc:perp:",(TEXT($C$5,"0.000")),":Mean:3!",B113)),"")</f>
        <v/>
      </c>
    </row>
    <row r="114" spans="1:7" x14ac:dyDescent="0.3">
      <c r="A114" s="39"/>
      <c r="B114" s="21" t="s">
        <v>36</v>
      </c>
      <c r="C114" s="23"/>
      <c r="D114" s="83" t="str">
        <f t="shared" si="5"/>
        <v/>
      </c>
      <c r="E114" s="83" t="str">
        <f t="shared" si="5"/>
        <v/>
      </c>
      <c r="F114" s="31"/>
      <c r="G114" s="11" t="str">
        <f>IF(A114="y",(CONCATENATE("&amp;GRID=",E114,":",D114,":-1:0:vc:uc:par:",(TEXT($C$5,"0.000")),":Mean:6!",B114)),"")</f>
        <v/>
      </c>
    </row>
    <row r="115" spans="1:7" x14ac:dyDescent="0.3">
      <c r="A115" s="39"/>
      <c r="B115" s="32" t="s">
        <v>42</v>
      </c>
      <c r="C115" s="33"/>
      <c r="D115" s="83" t="str">
        <f t="shared" si="5"/>
        <v/>
      </c>
      <c r="E115" s="83" t="str">
        <f t="shared" si="5"/>
        <v/>
      </c>
      <c r="F115" s="31"/>
      <c r="G115" s="11" t="str">
        <f>IF(A115="y",(CONCATENATE("&amp;GRID=",E115,":",D115,":-1:0:vc:uc:perp:",(TEXT($C$5,"0.000")),":Mean:6!",B115)),"")</f>
        <v/>
      </c>
    </row>
    <row r="116" spans="1:7" x14ac:dyDescent="0.3">
      <c r="A116" s="39"/>
      <c r="B116" s="21" t="s">
        <v>37</v>
      </c>
      <c r="C116" s="23"/>
      <c r="D116" s="83" t="str">
        <f t="shared" si="5"/>
        <v/>
      </c>
      <c r="E116" s="83" t="str">
        <f t="shared" si="5"/>
        <v/>
      </c>
      <c r="F116" s="31"/>
      <c r="G116" s="11" t="str">
        <f>IF(A116="y",(CONCATENATE("&amp;GRID=",E116,":",D116,":-1:0:vc:uc:par:",(TEXT($C$5,"0.000")),":Mean:12!",B116)),"")</f>
        <v/>
      </c>
    </row>
    <row r="117" spans="1:7" x14ac:dyDescent="0.3">
      <c r="A117" s="39"/>
      <c r="B117" s="32" t="s">
        <v>43</v>
      </c>
      <c r="C117" s="33"/>
      <c r="D117" s="83" t="str">
        <f t="shared" si="5"/>
        <v/>
      </c>
      <c r="E117" s="83" t="str">
        <f t="shared" si="5"/>
        <v/>
      </c>
      <c r="F117" s="31"/>
      <c r="G117" s="11" t="str">
        <f>IF(A117="y",(CONCATENATE("&amp;GRID=",E117,":",D117,":-1:0:vc:uc:perp:",(TEXT($C$5,"0.000")),":Mean:12!",B117)),"")</f>
        <v/>
      </c>
    </row>
    <row r="118" spans="1:7" x14ac:dyDescent="0.3">
      <c r="A118" s="39"/>
      <c r="B118" s="21" t="s">
        <v>38</v>
      </c>
      <c r="C118" s="23"/>
      <c r="D118" s="83" t="str">
        <f t="shared" ref="D118:E119" si="6">IF(D117="","",D117)</f>
        <v/>
      </c>
      <c r="E118" s="83" t="str">
        <f t="shared" si="6"/>
        <v/>
      </c>
      <c r="F118" s="31"/>
      <c r="G118" s="11" t="str">
        <f>IF(A118="y",(CONCATENATE("&amp;GRID=",E118,":",D118,":-1:0:vc:uc:par:",(TEXT($C$5,"0.000")),":Mean:24!",B118)),"")</f>
        <v/>
      </c>
    </row>
    <row r="119" spans="1:7" x14ac:dyDescent="0.3">
      <c r="A119" s="39"/>
      <c r="B119" s="34" t="s">
        <v>44</v>
      </c>
      <c r="C119" s="36"/>
      <c r="D119" s="84" t="str">
        <f t="shared" si="6"/>
        <v/>
      </c>
      <c r="E119" s="84" t="str">
        <f t="shared" si="6"/>
        <v/>
      </c>
      <c r="F119" s="37"/>
      <c r="G119" s="15" t="str">
        <f>IF(A119="y",(CONCATENATE("&amp;GRID=",E119,":",D119,":-1:0:vc:uc:perp:",(TEXT($C$5,"0.000")),":Mean:24!",B119)),"")</f>
        <v/>
      </c>
    </row>
    <row r="120" spans="1:7" x14ac:dyDescent="0.3">
      <c r="A120" s="60">
        <f>COUNTA(A18:A119)</f>
        <v>0</v>
      </c>
      <c r="B120" s="32" t="s">
        <v>300</v>
      </c>
    </row>
    <row r="130" spans="2:2" x14ac:dyDescent="0.3">
      <c r="B130" s="5"/>
    </row>
    <row r="131" spans="2:2" x14ac:dyDescent="0.3">
      <c r="B131" s="4"/>
    </row>
    <row r="132" spans="2:2" x14ac:dyDescent="0.3">
      <c r="B132" s="4"/>
    </row>
  </sheetData>
  <sortState ref="K4:K13">
    <sortCondition ref="K3"/>
  </sortState>
  <mergeCells count="56">
    <mergeCell ref="D34:E34"/>
    <mergeCell ref="C13:F13"/>
    <mergeCell ref="C14:F14"/>
    <mergeCell ref="C15:F15"/>
    <mergeCell ref="C7:F7"/>
    <mergeCell ref="D33:E33"/>
    <mergeCell ref="D40:E40"/>
    <mergeCell ref="D41:E41"/>
    <mergeCell ref="D42:E42"/>
    <mergeCell ref="D43:E43"/>
    <mergeCell ref="D36:E36"/>
    <mergeCell ref="D37:E37"/>
    <mergeCell ref="D38:E38"/>
    <mergeCell ref="D39:E39"/>
    <mergeCell ref="D45:E45"/>
    <mergeCell ref="A10:B10"/>
    <mergeCell ref="C10:F10"/>
    <mergeCell ref="D44:E44"/>
    <mergeCell ref="C8:F8"/>
    <mergeCell ref="D29:E29"/>
    <mergeCell ref="D30:E30"/>
    <mergeCell ref="A15:B15"/>
    <mergeCell ref="C9:F9"/>
    <mergeCell ref="C11:F11"/>
    <mergeCell ref="A11:B11"/>
    <mergeCell ref="C12:F12"/>
    <mergeCell ref="A12:B12"/>
    <mergeCell ref="A13:B13"/>
    <mergeCell ref="A14:B14"/>
    <mergeCell ref="C35:F35"/>
    <mergeCell ref="H1:I1"/>
    <mergeCell ref="C6:F6"/>
    <mergeCell ref="C2:G2"/>
    <mergeCell ref="C4:F4"/>
    <mergeCell ref="C5:F5"/>
    <mergeCell ref="H2:I2"/>
    <mergeCell ref="A1:G1"/>
    <mergeCell ref="A2:B2"/>
    <mergeCell ref="A4:B4"/>
    <mergeCell ref="A5:B5"/>
    <mergeCell ref="C3:F3"/>
    <mergeCell ref="A7:B7"/>
    <mergeCell ref="A6:B6"/>
    <mergeCell ref="A9:B9"/>
    <mergeCell ref="A8:B8"/>
    <mergeCell ref="A3:B3"/>
    <mergeCell ref="A16:B16"/>
    <mergeCell ref="H17:I17"/>
    <mergeCell ref="C16:F16"/>
    <mergeCell ref="D31:E31"/>
    <mergeCell ref="D32:E32"/>
    <mergeCell ref="D26:E26"/>
    <mergeCell ref="D27:E27"/>
    <mergeCell ref="D28:E28"/>
    <mergeCell ref="C24:F24"/>
    <mergeCell ref="D25:E25"/>
  </mergeCells>
  <dataValidations xWindow="295" yWindow="418" count="4">
    <dataValidation type="list" allowBlank="1" showInputMessage="1" showErrorMessage="1" promptTitle="URL Purpose:" prompt="Select from drop-down menu" sqref="C3:F3">
      <formula1>Purpose</formula1>
    </dataValidation>
    <dataValidation type="list" allowBlank="1" showInputMessage="1" showErrorMessage="1" promptTitle="Day of Year" prompt="Include in Download?_x000a_'Yes' or 'No'" sqref="C10:F10">
      <formula1>DOY</formula1>
    </dataValidation>
    <dataValidation type="list" allowBlank="1" showInputMessage="1" showErrorMessage="1" promptTitle="Lake Name:" prompt="Select from drop-down menu" sqref="C6:F6">
      <formula1>Lake</formula1>
    </dataValidation>
    <dataValidation type="list" allowBlank="1" showInputMessage="1" showErrorMessage="1" promptTitle="Time Zone" prompt="Select from drop-down menu" sqref="C9:F9">
      <formula1>TimeZone</formula1>
    </dataValidation>
  </dataValidations>
  <hyperlinks>
    <hyperlink ref="G15" r:id="rId1" display="http://cida.usgs.gov/enddat/dataDiscovery.jsp"/>
    <hyperlink ref="A5:B5" location="Notes!A18" display="Beach Angle, 0-359⁰ from North (see Notes2)"/>
    <hyperlink ref="H2:I2" location="Notes!A23" display="Data-Download &quot;Filters&quot; (see Notes8):"/>
    <hyperlink ref="I3" r:id="rId2" display="Filter ID (cida.usgs.gov/enddat/DataList)"/>
    <hyperlink ref="A15:B15" location="Notes!A21" display="Potential Variables (see Notes6):  Type &quot;y&quot;"/>
    <hyperlink ref="A2:B2" location="Notes!A16" display="  'EnDDaT' Data Download URL (see Notes1) →"/>
    <hyperlink ref="A3:B3" location="Notes!A17" display="URL Purpose  (see Notes2):  Select from  →"/>
    <hyperlink ref="A7:B7" location="Notes!A19" display="'Year(s) (see Notes4):  Copy from Column H"/>
    <hyperlink ref="A10:B10" location="Notes!A20" display="Include Day (see Notes5)?  Select from →"/>
    <hyperlink ref="C15:F15" location="Notes!A22" display=" Geo Location (see Notes7): →  "/>
  </hyperlink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workbookViewId="0">
      <selection activeCell="A4" sqref="A4"/>
    </sheetView>
  </sheetViews>
  <sheetFormatPr defaultRowHeight="14.4" x14ac:dyDescent="0.3"/>
  <cols>
    <col min="1" max="1" width="31" bestFit="1" customWidth="1"/>
  </cols>
  <sheetData>
    <row r="1" spans="1:1" x14ac:dyDescent="0.3">
      <c r="A1" s="3" t="s">
        <v>235</v>
      </c>
    </row>
    <row r="2" spans="1:1" x14ac:dyDescent="0.3">
      <c r="A2" s="3" t="s">
        <v>236</v>
      </c>
    </row>
    <row r="3" spans="1:1" x14ac:dyDescent="0.3">
      <c r="A3" t="s">
        <v>237</v>
      </c>
    </row>
    <row r="5" spans="1:1" x14ac:dyDescent="0.3">
      <c r="A5" t="s">
        <v>103</v>
      </c>
    </row>
    <row r="6" spans="1:1" x14ac:dyDescent="0.3">
      <c r="A6" t="s">
        <v>104</v>
      </c>
    </row>
    <row r="8" spans="1:1" x14ac:dyDescent="0.3">
      <c r="A8" t="s">
        <v>112</v>
      </c>
    </row>
    <row r="9" spans="1:1" x14ac:dyDescent="0.3">
      <c r="A9" t="s">
        <v>115</v>
      </c>
    </row>
    <row r="10" spans="1:1" x14ac:dyDescent="0.3">
      <c r="A10" t="s">
        <v>17</v>
      </c>
    </row>
    <row r="11" spans="1:1" x14ac:dyDescent="0.3">
      <c r="A11" t="s">
        <v>113</v>
      </c>
    </row>
    <row r="12" spans="1:1" x14ac:dyDescent="0.3">
      <c r="A12" t="s">
        <v>114</v>
      </c>
    </row>
    <row r="14" spans="1:1" x14ac:dyDescent="0.3">
      <c r="A14" t="s">
        <v>18</v>
      </c>
    </row>
    <row r="15" spans="1:1" x14ac:dyDescent="0.3">
      <c r="A15" t="s">
        <v>118</v>
      </c>
    </row>
    <row r="16" spans="1:1" x14ac:dyDescent="0.3">
      <c r="A16" t="s">
        <v>120</v>
      </c>
    </row>
    <row r="17" spans="1:1" x14ac:dyDescent="0.3">
      <c r="A17" t="s">
        <v>119</v>
      </c>
    </row>
    <row r="18" spans="1:1" x14ac:dyDescent="0.3">
      <c r="A18" t="s">
        <v>117</v>
      </c>
    </row>
    <row r="19" spans="1:1" x14ac:dyDescent="0.3">
      <c r="A19" t="s">
        <v>116</v>
      </c>
    </row>
  </sheetData>
  <sortState ref="A14:A19">
    <sortCondition ref="A14"/>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2"/>
  <sheetViews>
    <sheetView topLeftCell="A4" zoomScaleNormal="100" workbookViewId="0">
      <selection activeCell="C3" sqref="C3:F3"/>
    </sheetView>
  </sheetViews>
  <sheetFormatPr defaultColWidth="9.109375" defaultRowHeight="14.4" x14ac:dyDescent="0.3"/>
  <cols>
    <col min="1" max="1" width="8.5546875" style="4" customWidth="1"/>
    <col min="2" max="2" width="63.33203125" style="3" customWidth="1"/>
    <col min="3" max="3" width="8.33203125" style="3" customWidth="1"/>
    <col min="4" max="4" width="8.33203125" style="5" customWidth="1"/>
    <col min="5" max="6" width="8.33203125" style="4" customWidth="1"/>
    <col min="7" max="7" width="89.88671875" style="3" customWidth="1"/>
    <col min="8" max="8" width="7.5546875" style="3" customWidth="1"/>
    <col min="9" max="9" width="40.6640625" style="3" bestFit="1" customWidth="1"/>
    <col min="10" max="10" width="9.109375" style="3" customWidth="1"/>
    <col min="11" max="13" width="9.109375" style="3"/>
    <col min="14" max="14" width="6.5546875" style="3" customWidth="1"/>
    <col min="15" max="16" width="9.109375" style="3"/>
    <col min="17" max="17" width="9" style="3" customWidth="1"/>
    <col min="18" max="16384" width="9.109375" style="3"/>
  </cols>
  <sheetData>
    <row r="1" spans="1:11" ht="44.25" customHeight="1" thickBot="1" x14ac:dyDescent="0.45">
      <c r="A1" s="128" t="s">
        <v>295</v>
      </c>
      <c r="B1" s="129"/>
      <c r="C1" s="129"/>
      <c r="D1" s="129"/>
      <c r="E1" s="129"/>
      <c r="F1" s="129"/>
      <c r="G1" s="130"/>
      <c r="H1" s="183" t="s">
        <v>198</v>
      </c>
      <c r="I1" s="184"/>
    </row>
    <row r="2" spans="1:11" s="10" customFormat="1" ht="127.5" customHeight="1" thickBot="1" x14ac:dyDescent="0.35">
      <c r="A2" s="133" t="s">
        <v>255</v>
      </c>
      <c r="B2" s="194"/>
      <c r="C2" s="219" t="str">
        <f>CONCATENATE("https://cida.usgs.gov/enddat/service/execute?",G6,G7,G8,G9,G10,G11,G12,G13,G14,G18,G19,G20,G21,G22,G23,G25,G26,G27,G28,G29,G30,G31,G32,G33,G34,G36,G37,G38,G39,G40,G41,G42,G43,G44,G45,G47,G48,G49,G50,G51,G52,G53,G54,G55,G56,G57,G58,G59,G60,G61,G62,G63,G64,G65,G66,G67,G68,G69,G70,G71,G72,G73,G74,G76,G77,G78,G79,G80,G81,G82,G83,G84,G85,G86,G87,G88,G89,G90,G91,G92,G93,G94,G95,G96,G97,G98,G99,G101,G102,G103,G104,G105,G106,G107,G108,G109,G110,G111,G112,G113,G114,G115,G116,G117,G118,G119)</f>
        <v>https://cida.usgs.gov/enddat/service/execute?Lake=michigan&amp;TZ=-5_CDT&amp;GEN=DOY:DOY::0!DOY&amp;timeInt=24&amp;DateFormat=Excel&amp;style=csv&amp;download=on</v>
      </c>
      <c r="D2" s="220"/>
      <c r="E2" s="220"/>
      <c r="F2" s="220"/>
      <c r="G2" s="220"/>
      <c r="H2" s="192" t="s">
        <v>259</v>
      </c>
      <c r="I2" s="193"/>
    </row>
    <row r="3" spans="1:11" s="10" customFormat="1" ht="17.25" customHeight="1" x14ac:dyDescent="0.3">
      <c r="A3" s="120" t="s">
        <v>256</v>
      </c>
      <c r="B3" s="182"/>
      <c r="C3" s="195" t="s">
        <v>236</v>
      </c>
      <c r="D3" s="186"/>
      <c r="E3" s="186"/>
      <c r="F3" s="186"/>
      <c r="G3" s="41" t="s">
        <v>20</v>
      </c>
      <c r="H3" s="45" t="s">
        <v>200</v>
      </c>
      <c r="I3" s="76" t="s">
        <v>242</v>
      </c>
    </row>
    <row r="4" spans="1:11" x14ac:dyDescent="0.3">
      <c r="A4" s="105" t="s">
        <v>212</v>
      </c>
      <c r="B4" s="181"/>
      <c r="C4" s="188"/>
      <c r="D4" s="189"/>
      <c r="E4" s="189"/>
      <c r="F4" s="189"/>
      <c r="G4" s="41" t="s">
        <v>20</v>
      </c>
      <c r="H4" s="46" t="s">
        <v>298</v>
      </c>
      <c r="I4" s="47"/>
      <c r="K4" s="10"/>
    </row>
    <row r="5" spans="1:11" ht="15" customHeight="1" x14ac:dyDescent="0.3">
      <c r="A5" s="110" t="s">
        <v>251</v>
      </c>
      <c r="B5" s="180"/>
      <c r="C5" s="190"/>
      <c r="D5" s="191"/>
      <c r="E5" s="191"/>
      <c r="F5" s="191"/>
      <c r="G5" s="41" t="s">
        <v>20</v>
      </c>
      <c r="H5" s="46">
        <v>2009</v>
      </c>
      <c r="I5" s="47"/>
      <c r="K5" s="10"/>
    </row>
    <row r="6" spans="1:11" ht="15" customHeight="1" x14ac:dyDescent="0.3">
      <c r="A6" s="115" t="s">
        <v>122</v>
      </c>
      <c r="B6" s="181"/>
      <c r="C6" s="185" t="s">
        <v>17</v>
      </c>
      <c r="D6" s="186"/>
      <c r="E6" s="186"/>
      <c r="F6" s="186"/>
      <c r="G6" s="42" t="str">
        <f>CONCATENATE("Lake=",C6)</f>
        <v>Lake=michigan</v>
      </c>
      <c r="H6" s="46">
        <v>2010</v>
      </c>
      <c r="I6" s="47"/>
      <c r="K6" s="10"/>
    </row>
    <row r="7" spans="1:11" ht="15" customHeight="1" x14ac:dyDescent="0.3">
      <c r="A7" s="120" t="s">
        <v>257</v>
      </c>
      <c r="B7" s="180"/>
      <c r="C7" s="218"/>
      <c r="D7" s="191"/>
      <c r="E7" s="191"/>
      <c r="F7" s="191"/>
      <c r="G7" s="43" t="str">
        <f>IF(C3="Model-building/ Validation",(CONCATENATE("&amp;filterId=",(IF(C7="","",(VLOOKUP(C7,H4:I14,2)))))),"")</f>
        <v/>
      </c>
      <c r="H7" s="46">
        <v>2011</v>
      </c>
      <c r="I7" s="47"/>
      <c r="K7" s="10"/>
    </row>
    <row r="8" spans="1:11" x14ac:dyDescent="0.3">
      <c r="A8" s="115" t="s">
        <v>111</v>
      </c>
      <c r="B8" s="181"/>
      <c r="C8" s="125"/>
      <c r="D8" s="199"/>
      <c r="E8" s="199"/>
      <c r="F8" s="200"/>
      <c r="G8" s="43" t="str">
        <f>IF(C3="Download data for a Specific Date",(CONCATENATE("&amp;datetime=",(TEXT((YEAR(C8)),"00")),"-",(TEXT((MONTH(C8)),"00")),"-",(TEXT((DAY(C8)),"00")),"T",(TEXT((HOUR(C8)),"00")),":00:00-05:00")),"")</f>
        <v/>
      </c>
      <c r="H8" s="46">
        <v>2012</v>
      </c>
      <c r="I8" s="47"/>
      <c r="K8" s="10"/>
    </row>
    <row r="9" spans="1:11" x14ac:dyDescent="0.3">
      <c r="A9" s="115" t="s">
        <v>121</v>
      </c>
      <c r="B9" s="181"/>
      <c r="C9" s="203" t="s">
        <v>18</v>
      </c>
      <c r="D9" s="204"/>
      <c r="E9" s="204"/>
      <c r="F9" s="204"/>
      <c r="G9" s="44" t="str">
        <f>IF(C9="CDT", "&amp;TZ=-5_CDT",(IF(C9="EDT", "&amp;TZ=-4_EDT",(IF(C9="CST", "&amp;TZ=-6_CST",(IF(C9="EST", "&amp;TZ=-5_EST","")))))))</f>
        <v>&amp;TZ=-5_CDT</v>
      </c>
      <c r="H9" s="46" t="s">
        <v>299</v>
      </c>
      <c r="I9" s="47"/>
      <c r="K9" s="10"/>
    </row>
    <row r="10" spans="1:11" s="2" customFormat="1" ht="15" customHeight="1" x14ac:dyDescent="0.3">
      <c r="A10" s="143" t="s">
        <v>258</v>
      </c>
      <c r="B10" s="197"/>
      <c r="C10" s="145" t="s">
        <v>103</v>
      </c>
      <c r="D10" s="146"/>
      <c r="E10" s="146"/>
      <c r="F10" s="147"/>
      <c r="G10" s="44" t="str">
        <f>IF(C10="Yes","&amp;GEN=DOY:DOY::0!DOY","")</f>
        <v>&amp;GEN=DOY:DOY::0!DOY</v>
      </c>
      <c r="H10" s="46">
        <v>2013</v>
      </c>
      <c r="I10" s="47"/>
      <c r="K10" s="10"/>
    </row>
    <row r="11" spans="1:11" x14ac:dyDescent="0.3">
      <c r="A11" s="115" t="s">
        <v>95</v>
      </c>
      <c r="B11" s="181"/>
      <c r="C11" s="205">
        <v>24</v>
      </c>
      <c r="D11" s="206"/>
      <c r="E11" s="206"/>
      <c r="F11" s="207"/>
      <c r="G11" s="42" t="str">
        <f>CONCATENATE("&amp;timeInt=",C11)</f>
        <v>&amp;timeInt=24</v>
      </c>
      <c r="H11" s="48">
        <v>2014</v>
      </c>
      <c r="I11" s="47"/>
      <c r="K11" s="10"/>
    </row>
    <row r="12" spans="1:11" x14ac:dyDescent="0.3">
      <c r="A12" s="115" t="s">
        <v>96</v>
      </c>
      <c r="B12" s="210"/>
      <c r="C12" s="115" t="s">
        <v>19</v>
      </c>
      <c r="D12" s="208"/>
      <c r="E12" s="208"/>
      <c r="F12" s="209"/>
      <c r="G12" s="42" t="s">
        <v>0</v>
      </c>
      <c r="H12" s="48">
        <v>2015</v>
      </c>
      <c r="I12" s="47"/>
      <c r="K12" s="10"/>
    </row>
    <row r="13" spans="1:11" x14ac:dyDescent="0.3">
      <c r="A13" s="115" t="s">
        <v>106</v>
      </c>
      <c r="B13" s="210"/>
      <c r="C13" s="115" t="s">
        <v>105</v>
      </c>
      <c r="D13" s="208"/>
      <c r="E13" s="208"/>
      <c r="F13" s="209"/>
      <c r="G13" s="42" t="s">
        <v>1</v>
      </c>
      <c r="H13" s="46">
        <v>2016</v>
      </c>
      <c r="I13" s="47"/>
      <c r="K13" s="10"/>
    </row>
    <row r="14" spans="1:11" x14ac:dyDescent="0.3">
      <c r="A14" s="153" t="s">
        <v>94</v>
      </c>
      <c r="B14" s="211"/>
      <c r="C14" s="115" t="s">
        <v>103</v>
      </c>
      <c r="D14" s="208"/>
      <c r="E14" s="208"/>
      <c r="F14" s="209"/>
      <c r="G14" s="42" t="s">
        <v>2</v>
      </c>
      <c r="H14" s="46">
        <v>2017</v>
      </c>
      <c r="I14" s="47"/>
      <c r="K14" s="10"/>
    </row>
    <row r="15" spans="1:11" s="2" customFormat="1" ht="15" customHeight="1" thickBot="1" x14ac:dyDescent="0.35">
      <c r="A15" s="201" t="s">
        <v>250</v>
      </c>
      <c r="B15" s="202"/>
      <c r="C15" s="215" t="s">
        <v>260</v>
      </c>
      <c r="D15" s="216"/>
      <c r="E15" s="216"/>
      <c r="F15" s="217"/>
      <c r="G15" s="80" t="s">
        <v>252</v>
      </c>
      <c r="H15" s="78">
        <v>2018</v>
      </c>
      <c r="I15" s="79"/>
    </row>
    <row r="16" spans="1:11" s="2" customFormat="1" ht="15" customHeight="1" thickBot="1" x14ac:dyDescent="0.35">
      <c r="A16" s="161"/>
      <c r="B16" s="170"/>
      <c r="C16" s="161"/>
      <c r="D16" s="173"/>
      <c r="E16" s="173"/>
      <c r="F16" s="174"/>
      <c r="G16" s="91"/>
      <c r="H16" s="171" t="s">
        <v>249</v>
      </c>
      <c r="I16" s="172"/>
    </row>
    <row r="17" spans="1:9" s="2" customFormat="1" ht="15" customHeight="1" x14ac:dyDescent="0.3">
      <c r="A17" s="20"/>
      <c r="B17" s="22" t="s">
        <v>107</v>
      </c>
      <c r="C17" s="82"/>
      <c r="D17" s="28" t="s">
        <v>99</v>
      </c>
      <c r="E17" s="28" t="s">
        <v>100</v>
      </c>
      <c r="F17" s="29"/>
      <c r="G17" s="19" t="s">
        <v>248</v>
      </c>
      <c r="H17" s="3"/>
      <c r="I17" s="3"/>
    </row>
    <row r="18" spans="1:9" x14ac:dyDescent="0.3">
      <c r="A18" s="39"/>
      <c r="B18" s="21" t="s">
        <v>3</v>
      </c>
      <c r="C18" s="18"/>
      <c r="D18" s="49"/>
      <c r="E18" s="49"/>
      <c r="F18" s="16"/>
      <c r="G18" s="11" t="str">
        <f>IF(A18="y",(CONCATENATE("&amp;Precip=",D18,":",E18,":00000:precip3:Sum:6!",B18)),"")</f>
        <v/>
      </c>
    </row>
    <row r="19" spans="1:9" x14ac:dyDescent="0.3">
      <c r="A19" s="39"/>
      <c r="B19" s="21" t="s">
        <v>4</v>
      </c>
      <c r="C19" s="18"/>
      <c r="D19" s="88" t="str">
        <f>IF(D18="","",D18)</f>
        <v/>
      </c>
      <c r="E19" s="88" t="str">
        <f>IF(E18="","",E18)</f>
        <v/>
      </c>
      <c r="F19" s="16"/>
      <c r="G19" s="11" t="str">
        <f>IF(A19="y",(CONCATENATE("&amp;Precip=",D19,":",E19,":00000:precip3:Sum:24!",B19)),"")</f>
        <v/>
      </c>
    </row>
    <row r="20" spans="1:9" x14ac:dyDescent="0.3">
      <c r="A20" s="39"/>
      <c r="B20" s="21" t="s">
        <v>5</v>
      </c>
      <c r="C20" s="18"/>
      <c r="D20" s="88" t="str">
        <f t="shared" ref="D20:E23" si="0">IF(D19="","",D19)</f>
        <v/>
      </c>
      <c r="E20" s="88" t="str">
        <f t="shared" si="0"/>
        <v/>
      </c>
      <c r="F20" s="16"/>
      <c r="G20" s="11" t="str">
        <f>IF(A20="y",(CONCATENATE("&amp;Precip=",D20,":",E20,":00000:precip3:Sum:48!",B20)),"")</f>
        <v/>
      </c>
    </row>
    <row r="21" spans="1:9" x14ac:dyDescent="0.3">
      <c r="A21" s="39"/>
      <c r="B21" s="21" t="s">
        <v>63</v>
      </c>
      <c r="C21" s="18"/>
      <c r="D21" s="88" t="str">
        <f t="shared" si="0"/>
        <v/>
      </c>
      <c r="E21" s="88" t="str">
        <f t="shared" si="0"/>
        <v/>
      </c>
      <c r="F21" s="16"/>
      <c r="G21" s="11" t="str">
        <f>IF(A21="y",(CONCATENATE("&amp;Precip=",D21,":",E21,":00000:precip3:Sum:72!",B21)),"")</f>
        <v/>
      </c>
    </row>
    <row r="22" spans="1:9" x14ac:dyDescent="0.3">
      <c r="A22" s="39"/>
      <c r="B22" s="21" t="s">
        <v>16</v>
      </c>
      <c r="C22" s="18"/>
      <c r="D22" s="88" t="str">
        <f t="shared" si="0"/>
        <v/>
      </c>
      <c r="E22" s="88" t="str">
        <f t="shared" si="0"/>
        <v/>
      </c>
      <c r="F22" s="16"/>
      <c r="G22" s="11" t="str">
        <f>IF(A22="y",(CONCATENATE("&amp;Precip=",D22,":",E22,":00000:precip3:Sum:120!",B22)),"")</f>
        <v/>
      </c>
    </row>
    <row r="23" spans="1:9" x14ac:dyDescent="0.3">
      <c r="A23" s="39"/>
      <c r="B23" s="21" t="s">
        <v>26</v>
      </c>
      <c r="C23" s="18"/>
      <c r="D23" s="88" t="str">
        <f t="shared" si="0"/>
        <v/>
      </c>
      <c r="E23" s="88" t="str">
        <f t="shared" si="0"/>
        <v/>
      </c>
      <c r="F23" s="17"/>
      <c r="G23" s="11" t="str">
        <f>IF(A23="y",(CONCATENATE("&amp;Precip=",D23,":",E23,":00000:precip3:Sum:144!",B23)),"")</f>
        <v/>
      </c>
    </row>
    <row r="24" spans="1:9" s="2" customFormat="1" ht="15" customHeight="1" x14ac:dyDescent="0.3">
      <c r="A24" s="63"/>
      <c r="B24" s="22" t="s">
        <v>108</v>
      </c>
      <c r="C24" s="97" t="s">
        <v>98</v>
      </c>
      <c r="D24" s="176"/>
      <c r="E24" s="176"/>
      <c r="F24" s="177"/>
      <c r="G24" s="62" t="s">
        <v>246</v>
      </c>
      <c r="H24" s="7"/>
    </row>
    <row r="25" spans="1:9" s="1" customFormat="1" x14ac:dyDescent="0.3">
      <c r="A25" s="39"/>
      <c r="B25" s="21" t="s">
        <v>84</v>
      </c>
      <c r="C25" s="23"/>
      <c r="D25" s="178"/>
      <c r="E25" s="179"/>
      <c r="F25" s="24"/>
      <c r="G25" s="11" t="str">
        <f>IF(D25="","",(IF(A25="y",(CONCATENATE("&amp;NWIS=0",D25,":00060:00000:Mean:6!",B25)),"")))</f>
        <v/>
      </c>
      <c r="I25" s="2"/>
    </row>
    <row r="26" spans="1:9" s="1" customFormat="1" x14ac:dyDescent="0.3">
      <c r="A26" s="39"/>
      <c r="B26" s="21" t="s">
        <v>85</v>
      </c>
      <c r="C26" s="23"/>
      <c r="D26" s="152" t="str">
        <f t="shared" ref="D26:D34" si="1">IF(D25="","",D25)</f>
        <v/>
      </c>
      <c r="E26" s="175"/>
      <c r="F26" s="24"/>
      <c r="G26" s="11" t="str">
        <f>IF(D26="","",(IF(A26="y",(CONCATENATE("&amp;NWIS=0",D26,":00060:00000:Mean:24!",B26)),"")))</f>
        <v/>
      </c>
      <c r="I26" s="2"/>
    </row>
    <row r="27" spans="1:9" s="1" customFormat="1" x14ac:dyDescent="0.3">
      <c r="A27" s="39"/>
      <c r="B27" s="21" t="s">
        <v>86</v>
      </c>
      <c r="C27" s="23"/>
      <c r="D27" s="152" t="str">
        <f t="shared" si="1"/>
        <v/>
      </c>
      <c r="E27" s="175"/>
      <c r="F27" s="24"/>
      <c r="G27" s="11" t="str">
        <f>IF(D27="","",(IF(A27="y",(CONCATENATE("&amp;NWIS=0",D27,":00060:00000:Max:24!",B27)),"")))</f>
        <v/>
      </c>
      <c r="I27" s="2"/>
    </row>
    <row r="28" spans="1:9" s="1" customFormat="1" x14ac:dyDescent="0.3">
      <c r="A28" s="39"/>
      <c r="B28" s="21" t="s">
        <v>87</v>
      </c>
      <c r="C28" s="23"/>
      <c r="D28" s="152" t="str">
        <f t="shared" si="1"/>
        <v/>
      </c>
      <c r="E28" s="175"/>
      <c r="F28" s="24"/>
      <c r="G28" s="11" t="str">
        <f>IF(D28="","",(IF(A28="y",(CONCATENATE("&amp;NWIS=0",D28,":00060:00000:Min:24!",B28)),"")))</f>
        <v/>
      </c>
    </row>
    <row r="29" spans="1:9" s="1" customFormat="1" x14ac:dyDescent="0.3">
      <c r="A29" s="39"/>
      <c r="B29" s="21" t="s">
        <v>88</v>
      </c>
      <c r="C29" s="23"/>
      <c r="D29" s="152" t="str">
        <f t="shared" si="1"/>
        <v/>
      </c>
      <c r="E29" s="175"/>
      <c r="F29" s="24"/>
      <c r="G29" s="11" t="str">
        <f>IF(D29="","",(IF(A29="y",(CONCATENATE("&amp;NWIS=0",D29,":00060:00000:Mean:48!",B29)),"")))</f>
        <v/>
      </c>
    </row>
    <row r="30" spans="1:9" s="1" customFormat="1" x14ac:dyDescent="0.3">
      <c r="A30" s="39"/>
      <c r="B30" s="21" t="s">
        <v>89</v>
      </c>
      <c r="C30" s="23"/>
      <c r="D30" s="152" t="str">
        <f t="shared" si="1"/>
        <v/>
      </c>
      <c r="E30" s="175"/>
      <c r="F30" s="24"/>
      <c r="G30" s="11" t="str">
        <f>IF(D30="","",(IF(A30="y",(CONCATENATE("&amp;NWIS=0",D30,":00060:00000:Max:48!",B30)),"")))</f>
        <v/>
      </c>
    </row>
    <row r="31" spans="1:9" s="1" customFormat="1" x14ac:dyDescent="0.3">
      <c r="A31" s="39"/>
      <c r="B31" s="21" t="s">
        <v>90</v>
      </c>
      <c r="C31" s="23"/>
      <c r="D31" s="152" t="str">
        <f t="shared" si="1"/>
        <v/>
      </c>
      <c r="E31" s="175"/>
      <c r="F31" s="24"/>
      <c r="G31" s="11" t="str">
        <f>IF(D31="","",(IF(A31="y",(CONCATENATE("&amp;NWIS=0",D31,":00060:00000:Min:48!",B31)),"")))</f>
        <v/>
      </c>
    </row>
    <row r="32" spans="1:9" s="1" customFormat="1" x14ac:dyDescent="0.3">
      <c r="A32" s="39"/>
      <c r="B32" s="21" t="s">
        <v>91</v>
      </c>
      <c r="C32" s="23"/>
      <c r="D32" s="152" t="str">
        <f t="shared" si="1"/>
        <v/>
      </c>
      <c r="E32" s="175"/>
      <c r="F32" s="24"/>
      <c r="G32" s="11" t="str">
        <f>IF(D32="","",(IF(A32="y",(CONCATENATE("&amp;NWIS=0",D32,":00060:00000:Mean:72!",B32)),"")))</f>
        <v/>
      </c>
    </row>
    <row r="33" spans="1:9" s="1" customFormat="1" x14ac:dyDescent="0.3">
      <c r="A33" s="39"/>
      <c r="B33" s="21" t="s">
        <v>92</v>
      </c>
      <c r="C33" s="23"/>
      <c r="D33" s="152" t="str">
        <f t="shared" si="1"/>
        <v/>
      </c>
      <c r="E33" s="175"/>
      <c r="F33" s="24"/>
      <c r="G33" s="11" t="str">
        <f>IF(D33="","",(IF(A33="y",(CONCATENATE("&amp;NWIS=0",D33,":00060:00000:Mean:168!",B33)),"")))</f>
        <v/>
      </c>
    </row>
    <row r="34" spans="1:9" s="1" customFormat="1" x14ac:dyDescent="0.3">
      <c r="A34" s="39"/>
      <c r="B34" s="21" t="s">
        <v>93</v>
      </c>
      <c r="C34" s="25"/>
      <c r="D34" s="168" t="str">
        <f t="shared" si="1"/>
        <v/>
      </c>
      <c r="E34" s="214"/>
      <c r="F34" s="26"/>
      <c r="G34" s="15" t="str">
        <f>IF(D34="","",(IF(A34="y",(CONCATENATE("&amp;NWIS=0",D34,":00060:00000:Mean:336!",B34)),"")))</f>
        <v/>
      </c>
    </row>
    <row r="35" spans="1:9" s="2" customFormat="1" ht="15" customHeight="1" x14ac:dyDescent="0.3">
      <c r="A35" s="63"/>
      <c r="B35" s="22" t="s">
        <v>201</v>
      </c>
      <c r="C35" s="97" t="s">
        <v>98</v>
      </c>
      <c r="D35" s="176"/>
      <c r="E35" s="176"/>
      <c r="F35" s="177"/>
      <c r="G35" s="62" t="s">
        <v>246</v>
      </c>
      <c r="H35" s="7"/>
    </row>
    <row r="36" spans="1:9" s="1" customFormat="1" x14ac:dyDescent="0.3">
      <c r="A36" s="39"/>
      <c r="B36" s="21" t="s">
        <v>202</v>
      </c>
      <c r="C36" s="23"/>
      <c r="D36" s="164"/>
      <c r="E36" s="212"/>
      <c r="F36" s="24"/>
      <c r="G36" s="11" t="str">
        <f>IF(D36="","",(IF(A36="y",(CONCATENATE("&amp;NWIS=0",D36,":00060:00000:Mean:6!",B36)),"")))</f>
        <v/>
      </c>
      <c r="I36" s="2"/>
    </row>
    <row r="37" spans="1:9" s="1" customFormat="1" x14ac:dyDescent="0.3">
      <c r="A37" s="39"/>
      <c r="B37" s="21" t="s">
        <v>203</v>
      </c>
      <c r="C37" s="23"/>
      <c r="D37" s="169" t="str">
        <f>IF(D36="","",D36)</f>
        <v/>
      </c>
      <c r="E37" s="213"/>
      <c r="F37" s="24"/>
      <c r="G37" s="11" t="str">
        <f>IF(D37="","",(IF(A37="y",(CONCATENATE("&amp;NWIS=0",D37,":00060:00000:Mean:24!",B37)),"")))</f>
        <v/>
      </c>
      <c r="I37" s="2"/>
    </row>
    <row r="38" spans="1:9" s="1" customFormat="1" x14ac:dyDescent="0.3">
      <c r="A38" s="39"/>
      <c r="B38" s="21" t="s">
        <v>204</v>
      </c>
      <c r="C38" s="23"/>
      <c r="D38" s="167" t="str">
        <f t="shared" ref="D38:D45" si="2">IF(D37="","",D37)</f>
        <v/>
      </c>
      <c r="E38" s="198"/>
      <c r="F38" s="24"/>
      <c r="G38" s="11" t="str">
        <f>IF(D38="","",(IF(A38="y",(CONCATENATE("&amp;NWIS=0",D38,":00060:00000:Max:24!",B38)),"")))</f>
        <v/>
      </c>
      <c r="I38" s="2"/>
    </row>
    <row r="39" spans="1:9" s="1" customFormat="1" x14ac:dyDescent="0.3">
      <c r="A39" s="39"/>
      <c r="B39" s="21" t="s">
        <v>205</v>
      </c>
      <c r="C39" s="23"/>
      <c r="D39" s="167" t="str">
        <f t="shared" si="2"/>
        <v/>
      </c>
      <c r="E39" s="198"/>
      <c r="F39" s="24"/>
      <c r="G39" s="11" t="str">
        <f>IF(D39="","",(IF(A39="y",(CONCATENATE("&amp;NWIS=0",D39,":00060:00000:Min:24!",B39)),"")))</f>
        <v/>
      </c>
    </row>
    <row r="40" spans="1:9" s="1" customFormat="1" x14ac:dyDescent="0.3">
      <c r="A40" s="39"/>
      <c r="B40" s="21" t="s">
        <v>206</v>
      </c>
      <c r="C40" s="23"/>
      <c r="D40" s="167" t="str">
        <f t="shared" si="2"/>
        <v/>
      </c>
      <c r="E40" s="198"/>
      <c r="F40" s="24"/>
      <c r="G40" s="11" t="str">
        <f>IF(D40="","",(IF(A40="y",(CONCATENATE("&amp;NWIS=0",D40,":00060:00000:Mean:48!",B40)),"")))</f>
        <v/>
      </c>
    </row>
    <row r="41" spans="1:9" s="1" customFormat="1" x14ac:dyDescent="0.3">
      <c r="A41" s="39"/>
      <c r="B41" s="21" t="s">
        <v>207</v>
      </c>
      <c r="C41" s="23"/>
      <c r="D41" s="167" t="str">
        <f t="shared" si="2"/>
        <v/>
      </c>
      <c r="E41" s="198"/>
      <c r="F41" s="24"/>
      <c r="G41" s="11" t="str">
        <f>IF(D41="","",(IF(A41="y",(CONCATENATE("&amp;NWIS=0",D41,":00060:00000:Max:48!",B41)),"")))</f>
        <v/>
      </c>
    </row>
    <row r="42" spans="1:9" s="1" customFormat="1" x14ac:dyDescent="0.3">
      <c r="A42" s="39"/>
      <c r="B42" s="21" t="s">
        <v>208</v>
      </c>
      <c r="C42" s="23"/>
      <c r="D42" s="167" t="str">
        <f t="shared" si="2"/>
        <v/>
      </c>
      <c r="E42" s="198"/>
      <c r="F42" s="24"/>
      <c r="G42" s="11" t="str">
        <f>IF(D42="","",(IF(A42="y",(CONCATENATE("&amp;NWIS=0",D42,":00060:00000:Min:48!",B42)),"")))</f>
        <v/>
      </c>
    </row>
    <row r="43" spans="1:9" s="1" customFormat="1" x14ac:dyDescent="0.3">
      <c r="A43" s="39"/>
      <c r="B43" s="21" t="s">
        <v>209</v>
      </c>
      <c r="C43" s="23"/>
      <c r="D43" s="167" t="str">
        <f t="shared" si="2"/>
        <v/>
      </c>
      <c r="E43" s="198"/>
      <c r="F43" s="24"/>
      <c r="G43" s="11" t="str">
        <f>IF(D43="","",(IF(A43="y",(CONCATENATE("&amp;NWIS=0",D43,":00060:00000:Mean:72!",B43)),"")))</f>
        <v/>
      </c>
    </row>
    <row r="44" spans="1:9" s="1" customFormat="1" x14ac:dyDescent="0.3">
      <c r="A44" s="39"/>
      <c r="B44" s="21" t="s">
        <v>210</v>
      </c>
      <c r="C44" s="23"/>
      <c r="D44" s="167" t="str">
        <f t="shared" si="2"/>
        <v/>
      </c>
      <c r="E44" s="198"/>
      <c r="F44" s="24"/>
      <c r="G44" s="11" t="str">
        <f>IF(D44="","",(IF(A44="y",(CONCATENATE("&amp;NWIS=0",D44,":00060:00000:Mean:168!",B44)),"")))</f>
        <v/>
      </c>
    </row>
    <row r="45" spans="1:9" s="1" customFormat="1" x14ac:dyDescent="0.3">
      <c r="A45" s="39"/>
      <c r="B45" s="21" t="s">
        <v>211</v>
      </c>
      <c r="C45" s="25"/>
      <c r="D45" s="96" t="str">
        <f t="shared" si="2"/>
        <v/>
      </c>
      <c r="E45" s="196"/>
      <c r="F45" s="26"/>
      <c r="G45" s="15" t="str">
        <f>IF(D45="","",(IF(A45="y",(CONCATENATE("&amp;NWIS=0",D45,":00060:00000:Mean:336!",B45)),"")))</f>
        <v/>
      </c>
    </row>
    <row r="46" spans="1:9" s="2" customFormat="1" ht="15" customHeight="1" x14ac:dyDescent="0.35">
      <c r="A46" s="20"/>
      <c r="B46" s="64" t="s">
        <v>97</v>
      </c>
      <c r="C46" s="67"/>
      <c r="D46" s="65" t="s">
        <v>101</v>
      </c>
      <c r="E46" s="65" t="s">
        <v>102</v>
      </c>
      <c r="F46" s="66"/>
      <c r="G46" s="38" t="s">
        <v>247</v>
      </c>
      <c r="H46" s="7"/>
    </row>
    <row r="47" spans="1:9" x14ac:dyDescent="0.3">
      <c r="A47" s="39"/>
      <c r="B47" s="21" t="s">
        <v>21</v>
      </c>
      <c r="C47" s="23"/>
      <c r="D47" s="50" t="s">
        <v>302</v>
      </c>
      <c r="E47" s="50"/>
      <c r="F47" s="31"/>
      <c r="G47" s="12" t="str">
        <f>IF(A47="y",(CONCATENATE("&amp;GRID=",E47,":",D47,":-1:0:eta:::0!",B47)),"")</f>
        <v/>
      </c>
    </row>
    <row r="48" spans="1:9" x14ac:dyDescent="0.3">
      <c r="A48" s="39"/>
      <c r="B48" s="21" t="s">
        <v>61</v>
      </c>
      <c r="C48" s="23"/>
      <c r="D48" s="88" t="str">
        <f>IF(D47="","",D47)</f>
        <v xml:space="preserve"> </v>
      </c>
      <c r="E48" s="88" t="str">
        <f>IF(E47="","",E47)</f>
        <v/>
      </c>
      <c r="F48" s="31"/>
      <c r="G48" s="11" t="str">
        <f>IF(A48="y",(CONCATENATE("&amp;GRID=",E48,":",D48,":-1:0:eta:::0:Mean:12!",B48)),"")</f>
        <v/>
      </c>
    </row>
    <row r="49" spans="1:10" s="1" customFormat="1" x14ac:dyDescent="0.3">
      <c r="A49" s="39"/>
      <c r="B49" s="21" t="s">
        <v>62</v>
      </c>
      <c r="C49" s="23"/>
      <c r="D49" s="88" t="str">
        <f t="shared" ref="D49:E64" si="3">IF(D48="","",D48)</f>
        <v xml:space="preserve"> </v>
      </c>
      <c r="E49" s="88" t="str">
        <f t="shared" si="3"/>
        <v/>
      </c>
      <c r="F49" s="31"/>
      <c r="G49" s="11" t="str">
        <f>IF(A49="y",(CONCATENATE("&amp;GRID=",E49,":",D49,":-1:0:eta:::0:Mean:24!",B49)),"")</f>
        <v/>
      </c>
    </row>
    <row r="50" spans="1:10" s="1" customFormat="1" x14ac:dyDescent="0.3">
      <c r="A50" s="39"/>
      <c r="B50" s="21" t="s">
        <v>10</v>
      </c>
      <c r="C50" s="23"/>
      <c r="D50" s="88" t="str">
        <f t="shared" si="3"/>
        <v xml:space="preserve"> </v>
      </c>
      <c r="E50" s="88" t="str">
        <f t="shared" si="3"/>
        <v/>
      </c>
      <c r="F50" s="31"/>
      <c r="G50" s="11" t="str">
        <f>IF(A50="y",(CONCATENATE("&amp;GRID=",E50,":",D50,":-1:0:wvh:::0!",B50)),"")</f>
        <v/>
      </c>
      <c r="H50" s="6"/>
      <c r="I50" s="3"/>
      <c r="J50" s="3"/>
    </row>
    <row r="51" spans="1:10" s="1" customFormat="1" x14ac:dyDescent="0.3">
      <c r="A51" s="39"/>
      <c r="B51" s="21" t="s">
        <v>11</v>
      </c>
      <c r="C51" s="23"/>
      <c r="D51" s="88" t="str">
        <f t="shared" si="3"/>
        <v xml:space="preserve"> </v>
      </c>
      <c r="E51" s="88" t="str">
        <f t="shared" si="3"/>
        <v/>
      </c>
      <c r="F51" s="31"/>
      <c r="G51" s="11" t="str">
        <f>IF(A51="y",(CONCATENATE("&amp;GRID=",E51,":",D51,":-1:0:wvd:::0!",B51)),"")</f>
        <v/>
      </c>
    </row>
    <row r="52" spans="1:10" s="1" customFormat="1" x14ac:dyDescent="0.3">
      <c r="A52" s="39"/>
      <c r="B52" s="21" t="s">
        <v>39</v>
      </c>
      <c r="C52" s="23"/>
      <c r="D52" s="88" t="str">
        <f t="shared" si="3"/>
        <v xml:space="preserve"> </v>
      </c>
      <c r="E52" s="88" t="str">
        <f t="shared" si="3"/>
        <v/>
      </c>
      <c r="F52" s="31"/>
      <c r="G52" s="11" t="str">
        <f>IF(A52="y",(CONCATENATE("&amp;GRID=",E52,":",D52,":-1:0:wvh:::0:Mean:3!",B52)),"")</f>
        <v/>
      </c>
      <c r="H52" s="9"/>
    </row>
    <row r="53" spans="1:10" s="1" customFormat="1" x14ac:dyDescent="0.3">
      <c r="A53" s="39"/>
      <c r="B53" s="21" t="s">
        <v>40</v>
      </c>
      <c r="C53" s="23"/>
      <c r="D53" s="88" t="str">
        <f t="shared" si="3"/>
        <v xml:space="preserve"> </v>
      </c>
      <c r="E53" s="88" t="str">
        <f t="shared" si="3"/>
        <v/>
      </c>
      <c r="F53" s="31"/>
      <c r="G53" s="11" t="str">
        <f>IF(A53="y",(CONCATENATE("&amp;GRID=",E53,":",D53,":-1:0:wvh:::0:Max:3!",B53)),"")</f>
        <v/>
      </c>
      <c r="H53" s="9"/>
    </row>
    <row r="54" spans="1:10" s="1" customFormat="1" x14ac:dyDescent="0.3">
      <c r="A54" s="39"/>
      <c r="B54" s="21" t="s">
        <v>22</v>
      </c>
      <c r="C54" s="23"/>
      <c r="D54" s="88" t="str">
        <f t="shared" si="3"/>
        <v xml:space="preserve"> </v>
      </c>
      <c r="E54" s="88" t="str">
        <f t="shared" si="3"/>
        <v/>
      </c>
      <c r="F54" s="31"/>
      <c r="G54" s="11" t="str">
        <f>IF(A54="y",(CONCATENATE("&amp;GRID=",E54,":",D54,":-1:0:wvh:::0:Mean:6!",B54)),"")</f>
        <v/>
      </c>
      <c r="H54" s="9"/>
    </row>
    <row r="55" spans="1:10" s="1" customFormat="1" x14ac:dyDescent="0.3">
      <c r="A55" s="39"/>
      <c r="B55" s="21" t="s">
        <v>24</v>
      </c>
      <c r="C55" s="23"/>
      <c r="D55" s="88" t="str">
        <f t="shared" si="3"/>
        <v xml:space="preserve"> </v>
      </c>
      <c r="E55" s="88" t="str">
        <f t="shared" si="3"/>
        <v/>
      </c>
      <c r="F55" s="31"/>
      <c r="G55" s="11" t="str">
        <f>IF(A55="y",(CONCATENATE("&amp;GRID=",E55,":",D55,":-1:0:wvh:::0:Max:6!",B55)),"")</f>
        <v/>
      </c>
      <c r="H55" s="9"/>
    </row>
    <row r="56" spans="1:10" s="1" customFormat="1" x14ac:dyDescent="0.3">
      <c r="A56" s="39"/>
      <c r="B56" s="21" t="s">
        <v>23</v>
      </c>
      <c r="C56" s="23"/>
      <c r="D56" s="88" t="str">
        <f t="shared" si="3"/>
        <v xml:space="preserve"> </v>
      </c>
      <c r="E56" s="88" t="str">
        <f t="shared" si="3"/>
        <v/>
      </c>
      <c r="F56" s="31"/>
      <c r="G56" s="11" t="str">
        <f>IF(A56="y",(CONCATENATE("&amp;GRID=",E56,":",D56,":-1:0:wvh:::0:Mean:12!",B56)),"")</f>
        <v/>
      </c>
      <c r="H56" s="9"/>
    </row>
    <row r="57" spans="1:10" s="1" customFormat="1" x14ac:dyDescent="0.3">
      <c r="A57" s="39"/>
      <c r="B57" s="21" t="s">
        <v>25</v>
      </c>
      <c r="C57" s="23"/>
      <c r="D57" s="88" t="str">
        <f t="shared" si="3"/>
        <v xml:space="preserve"> </v>
      </c>
      <c r="E57" s="88" t="str">
        <f t="shared" si="3"/>
        <v/>
      </c>
      <c r="F57" s="31"/>
      <c r="G57" s="11" t="str">
        <f>IF(A57="y",(CONCATENATE("&amp;GRID=",E57,":",D57,":-1:0:wvh:::0:Max:12!",B57)),"")</f>
        <v/>
      </c>
      <c r="H57" s="9"/>
    </row>
    <row r="58" spans="1:10" s="1" customFormat="1" x14ac:dyDescent="0.3">
      <c r="A58" s="39"/>
      <c r="B58" s="21" t="s">
        <v>48</v>
      </c>
      <c r="C58" s="23"/>
      <c r="D58" s="88" t="str">
        <f t="shared" si="3"/>
        <v xml:space="preserve"> </v>
      </c>
      <c r="E58" s="88" t="str">
        <f t="shared" si="3"/>
        <v/>
      </c>
      <c r="F58" s="31"/>
      <c r="G58" s="11" t="str">
        <f>IF(A58="y",(CONCATENATE("&amp;GRID=",E58,":",D58,":-1:0:wvh:::0:Mean:24!",B58)),"")</f>
        <v/>
      </c>
      <c r="H58" s="9"/>
    </row>
    <row r="59" spans="1:10" s="1" customFormat="1" x14ac:dyDescent="0.3">
      <c r="A59" s="39"/>
      <c r="B59" s="21" t="s">
        <v>49</v>
      </c>
      <c r="C59" s="23"/>
      <c r="D59" s="88" t="str">
        <f t="shared" si="3"/>
        <v xml:space="preserve"> </v>
      </c>
      <c r="E59" s="88" t="str">
        <f t="shared" si="3"/>
        <v/>
      </c>
      <c r="F59" s="31"/>
      <c r="G59" s="11" t="str">
        <f>IF(A59="y",(CONCATENATE("&amp;GRID=",E59,":",D59,":-1:0:wvh:::0:Max:24!",B59)),"")</f>
        <v/>
      </c>
      <c r="H59" s="9"/>
    </row>
    <row r="60" spans="1:10" s="1" customFormat="1" x14ac:dyDescent="0.3">
      <c r="A60" s="39"/>
      <c r="B60" s="21" t="s">
        <v>12</v>
      </c>
      <c r="C60" s="23"/>
      <c r="D60" s="88" t="str">
        <f t="shared" si="3"/>
        <v xml:space="preserve"> </v>
      </c>
      <c r="E60" s="88" t="str">
        <f t="shared" si="3"/>
        <v/>
      </c>
      <c r="F60" s="31"/>
      <c r="G60" s="11" t="str">
        <f>IF(A60="y",(CONCATENATE("&amp;GRID=",E60,":",D60,":-1:0:wvp:::0!",B60)),"")</f>
        <v/>
      </c>
    </row>
    <row r="61" spans="1:10" s="1" customFormat="1" x14ac:dyDescent="0.3">
      <c r="A61" s="39"/>
      <c r="B61" s="21" t="s">
        <v>50</v>
      </c>
      <c r="C61" s="23"/>
      <c r="D61" s="88" t="str">
        <f t="shared" si="3"/>
        <v xml:space="preserve"> </v>
      </c>
      <c r="E61" s="88" t="str">
        <f t="shared" si="3"/>
        <v/>
      </c>
      <c r="F61" s="31"/>
      <c r="G61" s="11" t="str">
        <f>IF(A61="y",(CONCATENATE("&amp;GRID=",E61,":",D61,":-1:0:wvp:::0:Mean:3!",B61)),"")</f>
        <v/>
      </c>
    </row>
    <row r="62" spans="1:10" s="1" customFormat="1" x14ac:dyDescent="0.3">
      <c r="A62" s="39"/>
      <c r="B62" s="21" t="s">
        <v>51</v>
      </c>
      <c r="C62" s="23"/>
      <c r="D62" s="88" t="str">
        <f t="shared" si="3"/>
        <v xml:space="preserve"> </v>
      </c>
      <c r="E62" s="88" t="str">
        <f t="shared" si="3"/>
        <v/>
      </c>
      <c r="F62" s="31"/>
      <c r="G62" s="11" t="str">
        <f>IF(A62="y",(CONCATENATE("&amp;GRID=",E62,":",D62,":-1:0:wvp:::0:Mean:6!",B62)),"")</f>
        <v/>
      </c>
    </row>
    <row r="63" spans="1:10" s="1" customFormat="1" x14ac:dyDescent="0.3">
      <c r="A63" s="39"/>
      <c r="B63" s="21" t="s">
        <v>67</v>
      </c>
      <c r="C63" s="23"/>
      <c r="D63" s="88" t="str">
        <f t="shared" si="3"/>
        <v xml:space="preserve"> </v>
      </c>
      <c r="E63" s="88" t="str">
        <f t="shared" si="3"/>
        <v/>
      </c>
      <c r="F63" s="31"/>
      <c r="G63" s="11" t="str">
        <f>IF(A63="y",(CONCATENATE("&amp;GRID=",E63,":",D63,":-1:0:wvp:::0:Mean:12!",B63)),"")</f>
        <v/>
      </c>
    </row>
    <row r="64" spans="1:10" s="1" customFormat="1" x14ac:dyDescent="0.3">
      <c r="A64" s="39"/>
      <c r="B64" s="21" t="s">
        <v>66</v>
      </c>
      <c r="C64" s="23"/>
      <c r="D64" s="88" t="str">
        <f t="shared" si="3"/>
        <v xml:space="preserve"> </v>
      </c>
      <c r="E64" s="88" t="str">
        <f t="shared" si="3"/>
        <v/>
      </c>
      <c r="F64" s="31"/>
      <c r="G64" s="11" t="str">
        <f>IF(A64="y",(CONCATENATE("&amp;GRID=",E64,":",D64,":-1:0:wvp:::0:Mean:24!",B64)),"")</f>
        <v/>
      </c>
    </row>
    <row r="65" spans="1:9" x14ac:dyDescent="0.3">
      <c r="A65" s="39"/>
      <c r="B65" s="21" t="s">
        <v>70</v>
      </c>
      <c r="C65" s="23"/>
      <c r="D65" s="88" t="str">
        <f t="shared" ref="D65:E74" si="4">IF(D64="","",D64)</f>
        <v xml:space="preserve"> </v>
      </c>
      <c r="E65" s="88" t="str">
        <f t="shared" si="4"/>
        <v/>
      </c>
      <c r="F65" s="31"/>
      <c r="G65" s="11" t="str">
        <f>IF(A65="y",(CONCATENATE("&amp;GRID=",E65,":",D65,":-1:0:wvd:wvh:par:",(TEXT($C$5,"0")),"!",B65)),"")</f>
        <v/>
      </c>
    </row>
    <row r="66" spans="1:9" x14ac:dyDescent="0.3">
      <c r="A66" s="39"/>
      <c r="B66" s="32" t="s">
        <v>71</v>
      </c>
      <c r="C66" s="33"/>
      <c r="D66" s="88" t="str">
        <f t="shared" si="4"/>
        <v xml:space="preserve"> </v>
      </c>
      <c r="E66" s="88" t="str">
        <f t="shared" si="4"/>
        <v/>
      </c>
      <c r="F66" s="31"/>
      <c r="G66" s="11" t="str">
        <f>IF(A66="y",(CONCATENATE("&amp;GRID=",E66,":",D66,":-1:0:wvd:wvh:perp:",(TEXT($C$5,"0")),"!",B66)),"")</f>
        <v/>
      </c>
    </row>
    <row r="67" spans="1:9" x14ac:dyDescent="0.3">
      <c r="A67" s="39"/>
      <c r="B67" s="21" t="s">
        <v>53</v>
      </c>
      <c r="C67" s="23"/>
      <c r="D67" s="88" t="str">
        <f t="shared" si="4"/>
        <v xml:space="preserve"> </v>
      </c>
      <c r="E67" s="88" t="str">
        <f t="shared" si="4"/>
        <v/>
      </c>
      <c r="F67" s="31"/>
      <c r="G67" s="11" t="str">
        <f>IF(A67="y",(CONCATENATE("&amp;GRID=",E67,":",D67,":-1:0:wvd:wvh:par:",(TEXT($C$5,"0")),":Mean:2!",B67)),"")</f>
        <v/>
      </c>
    </row>
    <row r="68" spans="1:9" x14ac:dyDescent="0.3">
      <c r="A68" s="39"/>
      <c r="B68" s="32" t="s">
        <v>54</v>
      </c>
      <c r="C68" s="33"/>
      <c r="D68" s="88" t="str">
        <f t="shared" si="4"/>
        <v xml:space="preserve"> </v>
      </c>
      <c r="E68" s="88" t="str">
        <f t="shared" si="4"/>
        <v/>
      </c>
      <c r="F68" s="31"/>
      <c r="G68" s="11" t="str">
        <f>IF(A68="y",(CONCATENATE("&amp;GRID=",E68,":",D68,":-1:0:wvd:wvh:perp:",(TEXT($C$5,"0")),":Mean:2!",B68)),"")</f>
        <v/>
      </c>
    </row>
    <row r="69" spans="1:9" x14ac:dyDescent="0.3">
      <c r="A69" s="39"/>
      <c r="B69" s="32" t="s">
        <v>55</v>
      </c>
      <c r="C69" s="33"/>
      <c r="D69" s="88" t="str">
        <f t="shared" si="4"/>
        <v xml:space="preserve"> </v>
      </c>
      <c r="E69" s="88" t="str">
        <f t="shared" si="4"/>
        <v/>
      </c>
      <c r="F69" s="31"/>
      <c r="G69" s="13" t="str">
        <f>IF(A69="y",(CONCATENATE("&amp;GRID=",E69,":",D69,":-1:0:wvd:wvh:par:",(TEXT($C$5,"0")),":Mean:6!",B69)),"")</f>
        <v/>
      </c>
    </row>
    <row r="70" spans="1:9" x14ac:dyDescent="0.3">
      <c r="A70" s="39"/>
      <c r="B70" s="32" t="s">
        <v>56</v>
      </c>
      <c r="C70" s="33"/>
      <c r="D70" s="88" t="str">
        <f t="shared" si="4"/>
        <v xml:space="preserve"> </v>
      </c>
      <c r="E70" s="88" t="str">
        <f t="shared" si="4"/>
        <v/>
      </c>
      <c r="F70" s="31"/>
      <c r="G70" s="13" t="str">
        <f>IF(A70="y",(CONCATENATE("&amp;GRID=",E70,":",D70,":-1:0:wvd:wvh:perp:",(TEXT($C$5,"0")),":Mean:6!",B70)),"")</f>
        <v/>
      </c>
    </row>
    <row r="71" spans="1:9" x14ac:dyDescent="0.3">
      <c r="A71" s="39"/>
      <c r="B71" s="32" t="s">
        <v>57</v>
      </c>
      <c r="C71" s="33"/>
      <c r="D71" s="88" t="str">
        <f t="shared" si="4"/>
        <v xml:space="preserve"> </v>
      </c>
      <c r="E71" s="88" t="str">
        <f t="shared" si="4"/>
        <v/>
      </c>
      <c r="F71" s="31"/>
      <c r="G71" s="13" t="str">
        <f>IF(A71="y",(CONCATENATE("&amp;GRID=",E71,":",D71,":-1:0:wvd:wvh:par:",(TEXT($C$5,"0")),":Mean:12!",B71)),"")</f>
        <v/>
      </c>
    </row>
    <row r="72" spans="1:9" x14ac:dyDescent="0.3">
      <c r="A72" s="39"/>
      <c r="B72" s="32" t="s">
        <v>58</v>
      </c>
      <c r="C72" s="33"/>
      <c r="D72" s="88" t="str">
        <f t="shared" si="4"/>
        <v xml:space="preserve"> </v>
      </c>
      <c r="E72" s="88" t="str">
        <f t="shared" si="4"/>
        <v/>
      </c>
      <c r="F72" s="31"/>
      <c r="G72" s="13" t="str">
        <f>IF(A72="y",(CONCATENATE("&amp;GRID=",E72,":",D72,":-1:0:wvd:wvh:perp:",(TEXT($C$5,"0")),":Mean:12!",B72)),"")</f>
        <v/>
      </c>
    </row>
    <row r="73" spans="1:9" x14ac:dyDescent="0.3">
      <c r="A73" s="39"/>
      <c r="B73" s="32" t="s">
        <v>59</v>
      </c>
      <c r="C73" s="33"/>
      <c r="D73" s="88" t="str">
        <f t="shared" si="4"/>
        <v xml:space="preserve"> </v>
      </c>
      <c r="E73" s="88" t="str">
        <f t="shared" si="4"/>
        <v/>
      </c>
      <c r="F73" s="31"/>
      <c r="G73" s="13" t="str">
        <f>IF(A73="y",(CONCATENATE("&amp;GRID=",E73,":",D73,":-1:0:wvd:wvh:par:",(TEXT($C$5,"0")),":Mean:24!",B73)),"")</f>
        <v/>
      </c>
    </row>
    <row r="74" spans="1:9" x14ac:dyDescent="0.3">
      <c r="A74" s="40"/>
      <c r="B74" s="34" t="s">
        <v>60</v>
      </c>
      <c r="C74" s="33"/>
      <c r="D74" s="88" t="str">
        <f t="shared" si="4"/>
        <v xml:space="preserve"> </v>
      </c>
      <c r="E74" s="88" t="str">
        <f t="shared" si="4"/>
        <v/>
      </c>
      <c r="F74" s="31"/>
      <c r="G74" s="14" t="str">
        <f>IF(A74="y",(CONCATENATE("&amp;GRID=",E74,":",D74,":-1:0:wvd:wvh:perp:",(TEXT($C$5,"0")),":Mean:24!",B74)),"")</f>
        <v/>
      </c>
    </row>
    <row r="75" spans="1:9" s="2" customFormat="1" ht="15" customHeight="1" x14ac:dyDescent="0.35">
      <c r="A75" s="19"/>
      <c r="B75" s="35" t="s">
        <v>109</v>
      </c>
      <c r="C75" s="27"/>
      <c r="D75" s="28" t="s">
        <v>101</v>
      </c>
      <c r="E75" s="28" t="s">
        <v>102</v>
      </c>
      <c r="F75" s="29"/>
      <c r="G75" s="38" t="s">
        <v>247</v>
      </c>
      <c r="H75" s="3"/>
      <c r="I75" s="61"/>
    </row>
    <row r="76" spans="1:9" x14ac:dyDescent="0.3">
      <c r="A76" s="39"/>
      <c r="B76" s="21" t="s">
        <v>6</v>
      </c>
      <c r="C76" s="23"/>
      <c r="D76" s="88" t="str">
        <f>IF(D74="","",D74)</f>
        <v xml:space="preserve"> </v>
      </c>
      <c r="E76" s="88" t="str">
        <f>IF(E74="","",E74)</f>
        <v/>
      </c>
      <c r="F76" s="31"/>
      <c r="G76" s="11" t="str">
        <f>IF(A76="y",(CONCATENATE("&amp;GRID=",E76,":",D76,":-1:1:air_v:air_u:magnitude:0!",B76)),"")</f>
        <v/>
      </c>
    </row>
    <row r="77" spans="1:9" x14ac:dyDescent="0.3">
      <c r="A77" s="39"/>
      <c r="B77" s="21" t="s">
        <v>7</v>
      </c>
      <c r="C77" s="23"/>
      <c r="D77" s="88" t="str">
        <f t="shared" ref="D77:E92" si="5">IF(D76="","",D76)</f>
        <v xml:space="preserve"> </v>
      </c>
      <c r="E77" s="88" t="str">
        <f t="shared" si="5"/>
        <v/>
      </c>
      <c r="F77" s="31"/>
      <c r="G77" s="11" t="str">
        <f>IF(A77="y",(CONCATENATE("&amp;GRID=",E77,":",D77,":-1:1:air_v:air_u:windangle:0!",B77)),"")</f>
        <v/>
      </c>
    </row>
    <row r="78" spans="1:9" x14ac:dyDescent="0.3">
      <c r="A78" s="39"/>
      <c r="B78" s="21" t="s">
        <v>28</v>
      </c>
      <c r="C78" s="23"/>
      <c r="D78" s="88" t="str">
        <f t="shared" si="5"/>
        <v xml:space="preserve"> </v>
      </c>
      <c r="E78" s="88" t="str">
        <f t="shared" si="5"/>
        <v/>
      </c>
      <c r="F78" s="31"/>
      <c r="G78" s="11" t="str">
        <f>IF(A78="y",(CONCATENATE("&amp;GRID=",E78,":",D78,":-1:1:air_v:air_u:par:",(TEXT($C$5,"0.000")),"!",B78)),"")</f>
        <v/>
      </c>
    </row>
    <row r="79" spans="1:9" x14ac:dyDescent="0.3">
      <c r="A79" s="39"/>
      <c r="B79" s="32" t="s">
        <v>29</v>
      </c>
      <c r="C79" s="33"/>
      <c r="D79" s="88" t="str">
        <f t="shared" si="5"/>
        <v xml:space="preserve"> </v>
      </c>
      <c r="E79" s="88" t="str">
        <f t="shared" si="5"/>
        <v/>
      </c>
      <c r="F79" s="31"/>
      <c r="G79" s="11" t="str">
        <f>IF(A79="y",(CONCATENATE("&amp;GRID=",E79,":",D79,":-1:1:air_v:air_u:perp:",(TEXT($C$5,"0.000")),"!",B79)),"")</f>
        <v/>
      </c>
    </row>
    <row r="80" spans="1:9" x14ac:dyDescent="0.3">
      <c r="A80" s="39"/>
      <c r="B80" s="21" t="s">
        <v>30</v>
      </c>
      <c r="C80" s="23"/>
      <c r="D80" s="88" t="str">
        <f t="shared" si="5"/>
        <v xml:space="preserve"> </v>
      </c>
      <c r="E80" s="88" t="str">
        <f t="shared" si="5"/>
        <v/>
      </c>
      <c r="F80" s="31"/>
      <c r="G80" s="11" t="str">
        <f>IF(A80="y",(CONCATENATE("&amp;GRID=",E80,":",D80,":-1:1:air_v:air_u:par:",(TEXT($C$5,"0.000")),":Mean:3!",B80)),"")</f>
        <v/>
      </c>
    </row>
    <row r="81" spans="1:8" x14ac:dyDescent="0.3">
      <c r="A81" s="39"/>
      <c r="B81" s="32" t="s">
        <v>31</v>
      </c>
      <c r="C81" s="33"/>
      <c r="D81" s="88" t="str">
        <f t="shared" si="5"/>
        <v xml:space="preserve"> </v>
      </c>
      <c r="E81" s="88" t="str">
        <f t="shared" si="5"/>
        <v/>
      </c>
      <c r="F81" s="31"/>
      <c r="G81" s="11" t="str">
        <f>IF(A81="y",(CONCATENATE("&amp;GRID=",E81,":",D81,":-1:1:air_v:air_u:perp:",(TEXT($C$5,"0.000")),":Mean:3!",B81)),"")</f>
        <v/>
      </c>
    </row>
    <row r="82" spans="1:8" x14ac:dyDescent="0.3">
      <c r="A82" s="39"/>
      <c r="B82" s="21" t="s">
        <v>32</v>
      </c>
      <c r="C82" s="23"/>
      <c r="D82" s="88" t="str">
        <f t="shared" si="5"/>
        <v xml:space="preserve"> </v>
      </c>
      <c r="E82" s="88" t="str">
        <f t="shared" si="5"/>
        <v/>
      </c>
      <c r="F82" s="31"/>
      <c r="G82" s="11" t="str">
        <f>IF(A82="y",(CONCATENATE("&amp;GRID=",E82,":",D82,":-1:1:air_v:air_u:par:",(TEXT($C$5,"0.000")),":Mean:6!",B82)),"")</f>
        <v/>
      </c>
    </row>
    <row r="83" spans="1:8" x14ac:dyDescent="0.3">
      <c r="A83" s="39"/>
      <c r="B83" s="32" t="s">
        <v>47</v>
      </c>
      <c r="C83" s="33"/>
      <c r="D83" s="88" t="str">
        <f t="shared" si="5"/>
        <v xml:space="preserve"> </v>
      </c>
      <c r="E83" s="88" t="str">
        <f t="shared" si="5"/>
        <v/>
      </c>
      <c r="F83" s="31"/>
      <c r="G83" s="11" t="str">
        <f>IF(A83="y",(CONCATENATE("&amp;GRID=",E83,":",D83,":-1:1:air_v:air_u:perp:",(TEXT($C$5,"0.000")),":Mean:6!",B83)),"")</f>
        <v/>
      </c>
    </row>
    <row r="84" spans="1:8" x14ac:dyDescent="0.3">
      <c r="A84" s="39"/>
      <c r="B84" s="21" t="s">
        <v>33</v>
      </c>
      <c r="C84" s="23"/>
      <c r="D84" s="88" t="str">
        <f t="shared" si="5"/>
        <v xml:space="preserve"> </v>
      </c>
      <c r="E84" s="88" t="str">
        <f t="shared" si="5"/>
        <v/>
      </c>
      <c r="F84" s="31"/>
      <c r="G84" s="11" t="str">
        <f>IF(A84="y",(CONCATENATE("&amp;GRID=",E84,":",D84,":-1:1:air_v:air_u:par:",(TEXT($C$5,"0.000")),":Mean:12!",B84)),"")</f>
        <v/>
      </c>
    </row>
    <row r="85" spans="1:8" x14ac:dyDescent="0.3">
      <c r="A85" s="39"/>
      <c r="B85" s="32" t="s">
        <v>46</v>
      </c>
      <c r="C85" s="33"/>
      <c r="D85" s="88" t="str">
        <f t="shared" si="5"/>
        <v xml:space="preserve"> </v>
      </c>
      <c r="E85" s="88" t="str">
        <f t="shared" si="5"/>
        <v/>
      </c>
      <c r="F85" s="31"/>
      <c r="G85" s="11" t="str">
        <f>IF(A85="y",(CONCATENATE("&amp;GRID=",E85,":",D85,":-1:1:air_v:air_u:perp:",(TEXT($C$5,"0.000")),":Mean:12!",B85)),"")</f>
        <v/>
      </c>
    </row>
    <row r="86" spans="1:8" x14ac:dyDescent="0.3">
      <c r="A86" s="39"/>
      <c r="B86" s="21" t="s">
        <v>34</v>
      </c>
      <c r="C86" s="23"/>
      <c r="D86" s="88" t="str">
        <f t="shared" si="5"/>
        <v xml:space="preserve"> </v>
      </c>
      <c r="E86" s="88" t="str">
        <f t="shared" si="5"/>
        <v/>
      </c>
      <c r="F86" s="31"/>
      <c r="G86" s="11" t="str">
        <f>IF(A86="y",(CONCATENATE("&amp;GRID=",E86,":",D86,":-1:1:air_v:air_u:par:",(TEXT($C$5,"0.000")),":Mean:24!",B86)),"")</f>
        <v/>
      </c>
    </row>
    <row r="87" spans="1:8" x14ac:dyDescent="0.3">
      <c r="A87" s="39"/>
      <c r="B87" s="32" t="s">
        <v>45</v>
      </c>
      <c r="C87" s="33"/>
      <c r="D87" s="88" t="str">
        <f t="shared" si="5"/>
        <v xml:space="preserve"> </v>
      </c>
      <c r="E87" s="88" t="str">
        <f t="shared" si="5"/>
        <v/>
      </c>
      <c r="F87" s="31"/>
      <c r="G87" s="11" t="str">
        <f>IF(A87="y",(CONCATENATE("&amp;GRID=",E87,":",D87,":-1:1:air_v:air_u:perp:",(TEXT($C$5,"0.000")),":Mean:24!",B87)),"")</f>
        <v/>
      </c>
    </row>
    <row r="88" spans="1:8" x14ac:dyDescent="0.3">
      <c r="A88" s="39"/>
      <c r="B88" s="21" t="s">
        <v>14</v>
      </c>
      <c r="C88" s="23"/>
      <c r="D88" s="88" t="str">
        <f t="shared" si="5"/>
        <v xml:space="preserve"> </v>
      </c>
      <c r="E88" s="88" t="str">
        <f t="shared" si="5"/>
        <v/>
      </c>
      <c r="F88" s="31"/>
      <c r="G88" s="11" t="str">
        <f>IF(A88="y",(CONCATENATE("&amp;GRID=",E88,":",D88,":-1:1:at:::0!",B88)),"")</f>
        <v/>
      </c>
    </row>
    <row r="89" spans="1:8" x14ac:dyDescent="0.3">
      <c r="A89" s="39"/>
      <c r="B89" s="32" t="s">
        <v>72</v>
      </c>
      <c r="C89" s="33"/>
      <c r="D89" s="88" t="str">
        <f t="shared" si="5"/>
        <v xml:space="preserve"> </v>
      </c>
      <c r="E89" s="88" t="str">
        <f t="shared" si="5"/>
        <v/>
      </c>
      <c r="F89" s="31"/>
      <c r="G89" s="11" t="str">
        <f>IF(A89="y",(CONCATENATE("&amp;GRID=",E89,":",D89,":-1:1:at:::0:Mean:6!",B89)),"")</f>
        <v/>
      </c>
    </row>
    <row r="90" spans="1:8" x14ac:dyDescent="0.3">
      <c r="A90" s="39"/>
      <c r="B90" s="32" t="s">
        <v>78</v>
      </c>
      <c r="C90" s="33"/>
      <c r="D90" s="88" t="str">
        <f t="shared" si="5"/>
        <v xml:space="preserve"> </v>
      </c>
      <c r="E90" s="88" t="str">
        <f t="shared" si="5"/>
        <v/>
      </c>
      <c r="F90" s="31"/>
      <c r="G90" s="11" t="str">
        <f>IF(A90="y",(CONCATENATE("&amp;GRID=",E90,":",D90,":-1:1:at:::0:Mean:12!",B90)),"")</f>
        <v/>
      </c>
    </row>
    <row r="91" spans="1:8" x14ac:dyDescent="0.3">
      <c r="A91" s="39"/>
      <c r="B91" s="32" t="s">
        <v>73</v>
      </c>
      <c r="C91" s="33"/>
      <c r="D91" s="88" t="str">
        <f t="shared" si="5"/>
        <v xml:space="preserve"> </v>
      </c>
      <c r="E91" s="88" t="str">
        <f t="shared" si="5"/>
        <v/>
      </c>
      <c r="F91" s="31"/>
      <c r="G91" s="11" t="str">
        <f>IF(A91="y",(CONCATENATE("&amp;GRID=",E91,":",D91,":-1:1:at:::0:Mean:24!",B91)),"")</f>
        <v/>
      </c>
    </row>
    <row r="92" spans="1:8" x14ac:dyDescent="0.3">
      <c r="A92" s="39"/>
      <c r="B92" s="32" t="s">
        <v>81</v>
      </c>
      <c r="C92" s="33"/>
      <c r="D92" s="88" t="str">
        <f t="shared" si="5"/>
        <v xml:space="preserve"> </v>
      </c>
      <c r="E92" s="88" t="str">
        <f t="shared" si="5"/>
        <v/>
      </c>
      <c r="F92" s="31"/>
      <c r="G92" s="11" t="str">
        <f>IF(A92="y",(CONCATENATE("&amp;GRID=",E92,":",D92,":-1:1:at:::0:StDev:6!",B92)),"")</f>
        <v/>
      </c>
    </row>
    <row r="93" spans="1:8" x14ac:dyDescent="0.3">
      <c r="A93" s="39"/>
      <c r="B93" s="32" t="s">
        <v>82</v>
      </c>
      <c r="C93" s="33"/>
      <c r="D93" s="88" t="str">
        <f t="shared" ref="D93:E99" si="6">IF(D92="","",D92)</f>
        <v xml:space="preserve"> </v>
      </c>
      <c r="E93" s="88" t="str">
        <f t="shared" si="6"/>
        <v/>
      </c>
      <c r="F93" s="31"/>
      <c r="G93" s="11" t="str">
        <f>IF(A93="y",(CONCATENATE("&amp;GRID=",E93,":",D93,":-1:1:at:::0:StDev:12!",B93)),"")</f>
        <v/>
      </c>
    </row>
    <row r="94" spans="1:8" x14ac:dyDescent="0.3">
      <c r="A94" s="39"/>
      <c r="B94" s="32" t="s">
        <v>83</v>
      </c>
      <c r="C94" s="33"/>
      <c r="D94" s="88" t="str">
        <f t="shared" si="6"/>
        <v xml:space="preserve"> </v>
      </c>
      <c r="E94" s="88" t="str">
        <f t="shared" si="6"/>
        <v/>
      </c>
      <c r="F94" s="31"/>
      <c r="G94" s="11" t="str">
        <f>IF(A94="y",(CONCATENATE("&amp;GRID=",E94,":",D94,":-1:1:at:::0:StDev:24!",B94)),"")</f>
        <v/>
      </c>
    </row>
    <row r="95" spans="1:8" s="1" customFormat="1" x14ac:dyDescent="0.3">
      <c r="A95" s="39"/>
      <c r="B95" s="21" t="s">
        <v>15</v>
      </c>
      <c r="C95" s="23"/>
      <c r="D95" s="88" t="str">
        <f t="shared" si="6"/>
        <v xml:space="preserve"> </v>
      </c>
      <c r="E95" s="88" t="str">
        <f t="shared" si="6"/>
        <v/>
      </c>
      <c r="F95" s="31"/>
      <c r="G95" s="11" t="str">
        <f>IF(A95="y",(CONCATENATE("&amp;GRID=",E95,":",D95,":-1:1:cl:::0!",B95)),"")</f>
        <v/>
      </c>
      <c r="H95" s="8"/>
    </row>
    <row r="96" spans="1:8" s="1" customFormat="1" x14ac:dyDescent="0.3">
      <c r="A96" s="39"/>
      <c r="B96" s="21" t="s">
        <v>27</v>
      </c>
      <c r="C96" s="23"/>
      <c r="D96" s="88" t="str">
        <f t="shared" si="6"/>
        <v xml:space="preserve"> </v>
      </c>
      <c r="E96" s="88" t="str">
        <f t="shared" si="6"/>
        <v/>
      </c>
      <c r="F96" s="31"/>
      <c r="G96" s="11" t="str">
        <f>IF(A96="y",(CONCATENATE("&amp;GRID=",E96,":",D96,":-1:1:cl:::0:Mean:3!",B96)),"")</f>
        <v/>
      </c>
      <c r="H96" s="9"/>
    </row>
    <row r="97" spans="1:8" s="1" customFormat="1" x14ac:dyDescent="0.3">
      <c r="A97" s="39"/>
      <c r="B97" s="21" t="s">
        <v>52</v>
      </c>
      <c r="C97" s="23"/>
      <c r="D97" s="88" t="str">
        <f t="shared" si="6"/>
        <v xml:space="preserve"> </v>
      </c>
      <c r="E97" s="88" t="str">
        <f t="shared" si="6"/>
        <v/>
      </c>
      <c r="F97" s="31"/>
      <c r="G97" s="11" t="str">
        <f>IF(A97="y",(CONCATENATE("&amp;GRID=",E97,":",D97,":-1:1:cl:::0:Mean:6!",B97)),"")</f>
        <v/>
      </c>
      <c r="H97" s="9"/>
    </row>
    <row r="98" spans="1:8" s="1" customFormat="1" x14ac:dyDescent="0.3">
      <c r="A98" s="39"/>
      <c r="B98" s="21" t="s">
        <v>79</v>
      </c>
      <c r="C98" s="23"/>
      <c r="D98" s="88" t="str">
        <f t="shared" si="6"/>
        <v xml:space="preserve"> </v>
      </c>
      <c r="E98" s="88" t="str">
        <f t="shared" si="6"/>
        <v/>
      </c>
      <c r="F98" s="31"/>
      <c r="G98" s="11" t="str">
        <f>IF(A98="y",(CONCATENATE("&amp;GRID=",E98,":",D98,":-1:1:cl:::0:Mean:12!",B98)),"")</f>
        <v/>
      </c>
      <c r="H98" s="9"/>
    </row>
    <row r="99" spans="1:8" s="1" customFormat="1" x14ac:dyDescent="0.3">
      <c r="A99" s="39"/>
      <c r="B99" s="21" t="s">
        <v>80</v>
      </c>
      <c r="C99" s="23"/>
      <c r="D99" s="88" t="str">
        <f t="shared" si="6"/>
        <v xml:space="preserve"> </v>
      </c>
      <c r="E99" s="88" t="str">
        <f t="shared" si="6"/>
        <v/>
      </c>
      <c r="F99" s="31"/>
      <c r="G99" s="11" t="str">
        <f>IF(A99="y",(CONCATENATE("&amp;GRID=",E99,":",D99,":-1:1:cl:::0:Mean:24!",B99)),"")</f>
        <v/>
      </c>
      <c r="H99" s="9"/>
    </row>
    <row r="100" spans="1:8" s="2" customFormat="1" ht="16.5" customHeight="1" x14ac:dyDescent="0.35">
      <c r="A100" s="20"/>
      <c r="B100" s="35" t="s">
        <v>110</v>
      </c>
      <c r="C100" s="27"/>
      <c r="D100" s="28" t="s">
        <v>101</v>
      </c>
      <c r="E100" s="28" t="s">
        <v>102</v>
      </c>
      <c r="F100" s="29"/>
      <c r="G100" s="38" t="s">
        <v>247</v>
      </c>
      <c r="H100" s="7"/>
    </row>
    <row r="101" spans="1:8" s="1" customFormat="1" x14ac:dyDescent="0.3">
      <c r="A101" s="39"/>
      <c r="B101" s="30" t="s">
        <v>13</v>
      </c>
      <c r="C101" s="86"/>
      <c r="D101" s="89" t="str">
        <f>IF(D99="","",D99)</f>
        <v xml:space="preserve"> </v>
      </c>
      <c r="E101" s="89" t="str">
        <f>IF(E99="","",E99)</f>
        <v/>
      </c>
      <c r="F101" s="59"/>
      <c r="G101" s="12" t="str">
        <f>IF(A101="y",(CONCATENATE("&amp;GRID=",E101,":",D101,":0:2:temp:::0!",B101)),"")</f>
        <v/>
      </c>
      <c r="H101" s="6"/>
    </row>
    <row r="102" spans="1:8" s="1" customFormat="1" x14ac:dyDescent="0.3">
      <c r="A102" s="39"/>
      <c r="B102" s="21" t="s">
        <v>65</v>
      </c>
      <c r="C102" s="23"/>
      <c r="D102" s="88" t="str">
        <f t="shared" ref="D102:E117" si="7">IF(D101="","",D101)</f>
        <v xml:space="preserve"> </v>
      </c>
      <c r="E102" s="88" t="str">
        <f t="shared" si="7"/>
        <v/>
      </c>
      <c r="F102" s="31"/>
      <c r="G102" s="11" t="str">
        <f>IF(A102="y",(CONCATENATE("&amp;GRID=",E102,":",D102,":0:2:temp:::0:Mean:6!",B102)),"")</f>
        <v/>
      </c>
      <c r="H102" s="6"/>
    </row>
    <row r="103" spans="1:8" s="1" customFormat="1" x14ac:dyDescent="0.3">
      <c r="A103" s="39"/>
      <c r="B103" s="21" t="s">
        <v>74</v>
      </c>
      <c r="C103" s="23"/>
      <c r="D103" s="88" t="str">
        <f t="shared" si="7"/>
        <v xml:space="preserve"> </v>
      </c>
      <c r="E103" s="88" t="str">
        <f t="shared" si="7"/>
        <v/>
      </c>
      <c r="F103" s="31"/>
      <c r="G103" s="11" t="str">
        <f>IF(A103="y",(CONCATENATE("&amp;GRID=",E103,":",D103,":0:2:temp:::0:Mean:12!",B103)),"")</f>
        <v/>
      </c>
      <c r="H103" s="6"/>
    </row>
    <row r="104" spans="1:8" s="1" customFormat="1" x14ac:dyDescent="0.3">
      <c r="A104" s="39"/>
      <c r="B104" s="21" t="s">
        <v>64</v>
      </c>
      <c r="C104" s="23"/>
      <c r="D104" s="88" t="str">
        <f t="shared" si="7"/>
        <v xml:space="preserve"> </v>
      </c>
      <c r="E104" s="88" t="str">
        <f t="shared" si="7"/>
        <v/>
      </c>
      <c r="F104" s="31"/>
      <c r="G104" s="11" t="str">
        <f>IF(A104="y",(CONCATENATE("&amp;GRID=",E104,":",D104,":0:2:temp:::0:Mean:24!",B104)),"")</f>
        <v/>
      </c>
      <c r="H104" s="6"/>
    </row>
    <row r="105" spans="1:8" s="1" customFormat="1" x14ac:dyDescent="0.3">
      <c r="A105" s="39"/>
      <c r="B105" s="32" t="s">
        <v>75</v>
      </c>
      <c r="C105" s="33"/>
      <c r="D105" s="88" t="str">
        <f t="shared" si="7"/>
        <v xml:space="preserve"> </v>
      </c>
      <c r="E105" s="88" t="str">
        <f t="shared" si="7"/>
        <v/>
      </c>
      <c r="F105" s="31"/>
      <c r="G105" s="11" t="str">
        <f>IF(A105="y",(CONCATENATE("&amp;GRID=",E105,":",D105,":0:2:temp:::0:StDev:6!",B105)),"")</f>
        <v/>
      </c>
      <c r="H105" s="6"/>
    </row>
    <row r="106" spans="1:8" s="1" customFormat="1" x14ac:dyDescent="0.3">
      <c r="A106" s="39"/>
      <c r="B106" s="32" t="s">
        <v>76</v>
      </c>
      <c r="C106" s="33"/>
      <c r="D106" s="88" t="str">
        <f t="shared" si="7"/>
        <v xml:space="preserve"> </v>
      </c>
      <c r="E106" s="88" t="str">
        <f t="shared" si="7"/>
        <v/>
      </c>
      <c r="F106" s="31"/>
      <c r="G106" s="11" t="str">
        <f>IF(A106="y",(CONCATENATE("&amp;GRID=",E106,":",D106,":0:2:temp:::0:StDev:12!",B106)),"")</f>
        <v/>
      </c>
      <c r="H106" s="6"/>
    </row>
    <row r="107" spans="1:8" s="1" customFormat="1" x14ac:dyDescent="0.3">
      <c r="A107" s="39"/>
      <c r="B107" s="32" t="s">
        <v>77</v>
      </c>
      <c r="C107" s="33"/>
      <c r="D107" s="88" t="str">
        <f t="shared" si="7"/>
        <v xml:space="preserve"> </v>
      </c>
      <c r="E107" s="88" t="str">
        <f t="shared" si="7"/>
        <v/>
      </c>
      <c r="F107" s="31"/>
      <c r="G107" s="11" t="str">
        <f>IF(A107="y",(CONCATENATE("&amp;GRID=",E107,":",D107,":0:2:temp:::0:StDev:24!",B107)),"")</f>
        <v/>
      </c>
      <c r="H107" s="6"/>
    </row>
    <row r="108" spans="1:8" x14ac:dyDescent="0.3">
      <c r="A108" s="39"/>
      <c r="B108" s="21" t="s">
        <v>8</v>
      </c>
      <c r="C108" s="23"/>
      <c r="D108" s="88" t="str">
        <f t="shared" si="7"/>
        <v xml:space="preserve"> </v>
      </c>
      <c r="E108" s="88" t="str">
        <f t="shared" si="7"/>
        <v/>
      </c>
      <c r="F108" s="31"/>
      <c r="G108" s="11" t="str">
        <f>IF(A108="y",(CONCATENATE("&amp;GRID=",E108,":",D108,":-1:0:vc:uc:magnitude:0!",B108)),"")</f>
        <v/>
      </c>
      <c r="H108" s="6"/>
    </row>
    <row r="109" spans="1:8" x14ac:dyDescent="0.3">
      <c r="A109" s="39"/>
      <c r="B109" s="21" t="s">
        <v>9</v>
      </c>
      <c r="C109" s="23"/>
      <c r="D109" s="88" t="str">
        <f t="shared" si="7"/>
        <v xml:space="preserve"> </v>
      </c>
      <c r="E109" s="88" t="str">
        <f t="shared" si="7"/>
        <v/>
      </c>
      <c r="F109" s="31"/>
      <c r="G109" s="11" t="str">
        <f>IF(A109="y",(CONCATENATE("&amp;GRID=",E109,":",D109,":-1:0:vc:uc:angle:0!",B109)),"")</f>
        <v/>
      </c>
    </row>
    <row r="110" spans="1:8" x14ac:dyDescent="0.3">
      <c r="A110" s="39"/>
      <c r="B110" s="21" t="s">
        <v>68</v>
      </c>
      <c r="C110" s="23"/>
      <c r="D110" s="88" t="str">
        <f t="shared" si="7"/>
        <v xml:space="preserve"> </v>
      </c>
      <c r="E110" s="88" t="str">
        <f t="shared" si="7"/>
        <v/>
      </c>
      <c r="F110" s="31"/>
      <c r="G110" s="11" t="str">
        <f>IF(A110="y",(CONCATENATE("&amp;GRID=",E110,":",D110,":-1:0:vc:uc:par:",(TEXT($C$5,"0.000")),"!",B110)),"")</f>
        <v/>
      </c>
    </row>
    <row r="111" spans="1:8" x14ac:dyDescent="0.3">
      <c r="A111" s="39"/>
      <c r="B111" s="32" t="s">
        <v>69</v>
      </c>
      <c r="C111" s="33"/>
      <c r="D111" s="88" t="str">
        <f t="shared" si="7"/>
        <v xml:space="preserve"> </v>
      </c>
      <c r="E111" s="88" t="str">
        <f t="shared" si="7"/>
        <v/>
      </c>
      <c r="F111" s="31"/>
      <c r="G111" s="11" t="str">
        <f>IF(A111="y",(CONCATENATE("&amp;GRID=",E111,":",D111,":-1:0:vc:uc:perp:",(TEXT($C$5,"0.000")),"!",B111)),"")</f>
        <v/>
      </c>
    </row>
    <row r="112" spans="1:8" x14ac:dyDescent="0.3">
      <c r="A112" s="39"/>
      <c r="B112" s="21" t="s">
        <v>35</v>
      </c>
      <c r="C112" s="23"/>
      <c r="D112" s="88" t="str">
        <f t="shared" si="7"/>
        <v xml:space="preserve"> </v>
      </c>
      <c r="E112" s="88" t="str">
        <f t="shared" si="7"/>
        <v/>
      </c>
      <c r="F112" s="31"/>
      <c r="G112" s="11" t="str">
        <f>IF(A112="y",(CONCATENATE("&amp;GRID=",E112,":",D112,":-1:0:vc:uc:par:",(TEXT($C$5,"0.000")),":Mean:3!",B112)),"")</f>
        <v/>
      </c>
    </row>
    <row r="113" spans="1:7" x14ac:dyDescent="0.3">
      <c r="A113" s="39"/>
      <c r="B113" s="32" t="s">
        <v>41</v>
      </c>
      <c r="C113" s="33"/>
      <c r="D113" s="88" t="str">
        <f t="shared" si="7"/>
        <v xml:space="preserve"> </v>
      </c>
      <c r="E113" s="88" t="str">
        <f t="shared" si="7"/>
        <v/>
      </c>
      <c r="F113" s="31"/>
      <c r="G113" s="11" t="str">
        <f>IF(A113="y",(CONCATENATE("&amp;GRID=",E113,":",D113,":-1:0:vc:uc:perp:",(TEXT($C$5,"0.000")),":Mean:3!",B113)),"")</f>
        <v/>
      </c>
    </row>
    <row r="114" spans="1:7" x14ac:dyDescent="0.3">
      <c r="A114" s="39"/>
      <c r="B114" s="21" t="s">
        <v>36</v>
      </c>
      <c r="C114" s="23"/>
      <c r="D114" s="88" t="str">
        <f t="shared" si="7"/>
        <v xml:space="preserve"> </v>
      </c>
      <c r="E114" s="88" t="str">
        <f t="shared" si="7"/>
        <v/>
      </c>
      <c r="F114" s="31"/>
      <c r="G114" s="11" t="str">
        <f>IF(A114="y",(CONCATENATE("&amp;GRID=",E114,":",D114,":-1:0:vc:uc:par:",(TEXT($C$5,"0.000")),":Mean:6!",B114)),"")</f>
        <v/>
      </c>
    </row>
    <row r="115" spans="1:7" x14ac:dyDescent="0.3">
      <c r="A115" s="39"/>
      <c r="B115" s="32" t="s">
        <v>42</v>
      </c>
      <c r="C115" s="33"/>
      <c r="D115" s="88" t="str">
        <f t="shared" si="7"/>
        <v xml:space="preserve"> </v>
      </c>
      <c r="E115" s="88" t="str">
        <f t="shared" si="7"/>
        <v/>
      </c>
      <c r="F115" s="31"/>
      <c r="G115" s="11" t="str">
        <f>IF(A115="y",(CONCATENATE("&amp;GRID=",E115,":",D115,":-1:0:vc:uc:perp:",(TEXT($C$5,"0.000")),":Mean:6!",B115)),"")</f>
        <v/>
      </c>
    </row>
    <row r="116" spans="1:7" x14ac:dyDescent="0.3">
      <c r="A116" s="39"/>
      <c r="B116" s="21" t="s">
        <v>37</v>
      </c>
      <c r="C116" s="23"/>
      <c r="D116" s="88" t="str">
        <f t="shared" si="7"/>
        <v xml:space="preserve"> </v>
      </c>
      <c r="E116" s="88" t="str">
        <f t="shared" si="7"/>
        <v/>
      </c>
      <c r="F116" s="31"/>
      <c r="G116" s="11" t="str">
        <f>IF(A116="y",(CONCATENATE("&amp;GRID=",E116,":",D116,":-1:0:vc:uc:par:",(TEXT($C$5,"0.000")),":Mean:12!",B116)),"")</f>
        <v/>
      </c>
    </row>
    <row r="117" spans="1:7" x14ac:dyDescent="0.3">
      <c r="A117" s="39"/>
      <c r="B117" s="32" t="s">
        <v>43</v>
      </c>
      <c r="C117" s="33"/>
      <c r="D117" s="88" t="str">
        <f t="shared" si="7"/>
        <v xml:space="preserve"> </v>
      </c>
      <c r="E117" s="88" t="str">
        <f t="shared" si="7"/>
        <v/>
      </c>
      <c r="F117" s="31"/>
      <c r="G117" s="11" t="str">
        <f>IF(A117="y",(CONCATENATE("&amp;GRID=",E117,":",D117,":-1:0:vc:uc:perp:",(TEXT($C$5,"0.000")),":Mean:12!",B117)),"")</f>
        <v/>
      </c>
    </row>
    <row r="118" spans="1:7" x14ac:dyDescent="0.3">
      <c r="A118" s="39"/>
      <c r="B118" s="21" t="s">
        <v>38</v>
      </c>
      <c r="C118" s="23"/>
      <c r="D118" s="88" t="str">
        <f t="shared" ref="D118:E119" si="8">IF(D117="","",D117)</f>
        <v xml:space="preserve"> </v>
      </c>
      <c r="E118" s="88" t="str">
        <f t="shared" si="8"/>
        <v/>
      </c>
      <c r="F118" s="31"/>
      <c r="G118" s="11" t="str">
        <f>IF(A118="y",(CONCATENATE("&amp;GRID=",E118,":",D118,":-1:0:vc:uc:par:",(TEXT($C$5,"0.000")),":Mean:24!",B118)),"")</f>
        <v/>
      </c>
    </row>
    <row r="119" spans="1:7" x14ac:dyDescent="0.3">
      <c r="A119" s="39"/>
      <c r="B119" s="34" t="s">
        <v>44</v>
      </c>
      <c r="C119" s="36"/>
      <c r="D119" s="90" t="str">
        <f t="shared" si="8"/>
        <v xml:space="preserve"> </v>
      </c>
      <c r="E119" s="90" t="str">
        <f t="shared" si="8"/>
        <v/>
      </c>
      <c r="F119" s="37"/>
      <c r="G119" s="15" t="str">
        <f>IF(A119="y",(CONCATENATE("&amp;GRID=",E119,":",D119,":-1:0:vc:uc:perp:",(TEXT($C$5,"0.000")),":Mean:24!",B119)),"")</f>
        <v/>
      </c>
    </row>
    <row r="120" spans="1:7" x14ac:dyDescent="0.3">
      <c r="A120" s="60">
        <f>COUNTA(A18:A119)</f>
        <v>0</v>
      </c>
      <c r="B120" s="32" t="s">
        <v>300</v>
      </c>
    </row>
    <row r="124" spans="1:7" s="93" customFormat="1" x14ac:dyDescent="0.3"/>
    <row r="125" spans="1:7" s="93" customFormat="1" x14ac:dyDescent="0.3"/>
    <row r="126" spans="1:7" s="93" customFormat="1" x14ac:dyDescent="0.3"/>
    <row r="127" spans="1:7" s="93" customFormat="1" x14ac:dyDescent="0.3"/>
    <row r="128" spans="1:7" s="93" customFormat="1" x14ac:dyDescent="0.3"/>
    <row r="129" s="93" customFormat="1" x14ac:dyDescent="0.3"/>
    <row r="130" s="93" customFormat="1" x14ac:dyDescent="0.3"/>
    <row r="131" s="93" customFormat="1" x14ac:dyDescent="0.3"/>
    <row r="132" s="93" customFormat="1" x14ac:dyDescent="0.3"/>
    <row r="133" s="93" customFormat="1" x14ac:dyDescent="0.3"/>
    <row r="134" s="93" customFormat="1" x14ac:dyDescent="0.3"/>
    <row r="135" s="93" customFormat="1" x14ac:dyDescent="0.3"/>
    <row r="136" s="93" customFormat="1" x14ac:dyDescent="0.3"/>
    <row r="137" s="93" customFormat="1" x14ac:dyDescent="0.3"/>
    <row r="138" s="93" customFormat="1" x14ac:dyDescent="0.3"/>
    <row r="139" s="93" customFormat="1" x14ac:dyDescent="0.3"/>
    <row r="140" s="93" customFormat="1" x14ac:dyDescent="0.3"/>
    <row r="141" s="93" customFormat="1" x14ac:dyDescent="0.3"/>
    <row r="142" s="93" customFormat="1" x14ac:dyDescent="0.3"/>
    <row r="143" s="93" customFormat="1" x14ac:dyDescent="0.3"/>
    <row r="144" s="93" customFormat="1" x14ac:dyDescent="0.3"/>
    <row r="145" s="93" customFormat="1" x14ac:dyDescent="0.3"/>
    <row r="146" s="93" customFormat="1" x14ac:dyDescent="0.3"/>
    <row r="147" s="93" customFormat="1" x14ac:dyDescent="0.3"/>
    <row r="148" s="93" customFormat="1" x14ac:dyDescent="0.3"/>
    <row r="149" s="93" customFormat="1" x14ac:dyDescent="0.3"/>
    <row r="150" s="93" customFormat="1" x14ac:dyDescent="0.3"/>
    <row r="151" s="93" customFormat="1" x14ac:dyDescent="0.3"/>
    <row r="152" s="93" customFormat="1" x14ac:dyDescent="0.3"/>
    <row r="153" s="93" customFormat="1" x14ac:dyDescent="0.3"/>
    <row r="154" s="93" customFormat="1" x14ac:dyDescent="0.3"/>
    <row r="155" s="93" customFormat="1" x14ac:dyDescent="0.3"/>
    <row r="156" s="93" customFormat="1" x14ac:dyDescent="0.3"/>
    <row r="157" s="93" customFormat="1" x14ac:dyDescent="0.3"/>
    <row r="158" s="93" customFormat="1" x14ac:dyDescent="0.3"/>
    <row r="159" s="93" customFormat="1" x14ac:dyDescent="0.3"/>
    <row r="160" s="93" customFormat="1" x14ac:dyDescent="0.3"/>
    <row r="161" s="93" customFormat="1" x14ac:dyDescent="0.3"/>
    <row r="162" s="93" customFormat="1" x14ac:dyDescent="0.3"/>
  </sheetData>
  <mergeCells count="56">
    <mergeCell ref="D45:E45"/>
    <mergeCell ref="D39:E39"/>
    <mergeCell ref="D40:E40"/>
    <mergeCell ref="D41:E41"/>
    <mergeCell ref="D42:E42"/>
    <mergeCell ref="D43:E43"/>
    <mergeCell ref="D44:E44"/>
    <mergeCell ref="H16:I16"/>
    <mergeCell ref="C24:F24"/>
    <mergeCell ref="D25:E25"/>
    <mergeCell ref="D38:E38"/>
    <mergeCell ref="D27:E27"/>
    <mergeCell ref="D28:E28"/>
    <mergeCell ref="D29:E29"/>
    <mergeCell ref="D30:E30"/>
    <mergeCell ref="D31:E31"/>
    <mergeCell ref="D32:E32"/>
    <mergeCell ref="D33:E33"/>
    <mergeCell ref="D34:E34"/>
    <mergeCell ref="C35:F35"/>
    <mergeCell ref="D36:E36"/>
    <mergeCell ref="D37:E37"/>
    <mergeCell ref="D26:E26"/>
    <mergeCell ref="A16:B16"/>
    <mergeCell ref="C16:F16"/>
    <mergeCell ref="A10:B10"/>
    <mergeCell ref="C10:F10"/>
    <mergeCell ref="A11:B11"/>
    <mergeCell ref="C11:F11"/>
    <mergeCell ref="A12:B12"/>
    <mergeCell ref="C12:F12"/>
    <mergeCell ref="A13:B13"/>
    <mergeCell ref="C13:F13"/>
    <mergeCell ref="A14:B14"/>
    <mergeCell ref="C14:F14"/>
    <mergeCell ref="A15:B15"/>
    <mergeCell ref="C15:F15"/>
    <mergeCell ref="A7:B7"/>
    <mergeCell ref="C7:F7"/>
    <mergeCell ref="A8:B8"/>
    <mergeCell ref="C8:F8"/>
    <mergeCell ref="A9:B9"/>
    <mergeCell ref="C9:F9"/>
    <mergeCell ref="A4:B4"/>
    <mergeCell ref="C4:F4"/>
    <mergeCell ref="A5:B5"/>
    <mergeCell ref="C5:F5"/>
    <mergeCell ref="A6:B6"/>
    <mergeCell ref="C6:F6"/>
    <mergeCell ref="A3:B3"/>
    <mergeCell ref="C3:F3"/>
    <mergeCell ref="A1:G1"/>
    <mergeCell ref="H1:I1"/>
    <mergeCell ref="A2:B2"/>
    <mergeCell ref="C2:G2"/>
    <mergeCell ref="H2:I2"/>
  </mergeCells>
  <dataValidations count="4">
    <dataValidation type="list" allowBlank="1" showInputMessage="1" showErrorMessage="1" promptTitle="Time Zone" prompt="Select from drop-down menu" sqref="C9:F9">
      <formula1>TimeZone</formula1>
    </dataValidation>
    <dataValidation type="list" allowBlank="1" showInputMessage="1" showErrorMessage="1" promptTitle="Lake Name:" prompt="Select from drop-down menu" sqref="C6:F6">
      <formula1>Lake</formula1>
    </dataValidation>
    <dataValidation type="list" allowBlank="1" showInputMessage="1" showErrorMessage="1" promptTitle="Day of Year" prompt="Include in Download?_x000a_'Yes' or 'No'" sqref="C10:F10">
      <formula1>DOY</formula1>
    </dataValidation>
    <dataValidation type="list" allowBlank="1" showInputMessage="1" showErrorMessage="1" promptTitle="URL Purpose:" prompt="Select from drop-down menu" sqref="C3:F3">
      <formula1>Purpose</formula1>
    </dataValidation>
  </dataValidations>
  <hyperlinks>
    <hyperlink ref="G15" r:id="rId1" display="http://cida.usgs.gov/enddat/dataDiscovery.jsp"/>
    <hyperlink ref="A5:B5" location="Notes!A18" display="Beach Angle, 0-359⁰ from North (see Notes2)"/>
    <hyperlink ref="H2:I2" location="Notes!A23" display="Data-Download &quot;Filters&quot; (see Notes8):"/>
    <hyperlink ref="I3" r:id="rId2" display="Filter ID (cida.usgs.gov/enddat/DataList)"/>
    <hyperlink ref="A15:B15" location="Notes!A21" display="Potential Variables (see Notes6):  Type &quot;y&quot;"/>
    <hyperlink ref="A2:B2" location="Notes!A16" display="  'EnDDaT' Data Download URL (see Notes1) →"/>
    <hyperlink ref="A3:B3" location="Notes!A17" display="URL Purpose  (see Notes2):  Select from  →"/>
    <hyperlink ref="A7:B7" location="Notes!A19" display="'Year(s) (see Notes4):  Copy from Column H"/>
    <hyperlink ref="A10:B10" location="Notes!A20" display="Include Day (see Notes5)?  Select from →"/>
    <hyperlink ref="C15:F15" location="Notes!A22" display=" Geo Location (see Notes7): →  "/>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Notes</vt:lpstr>
      <vt:lpstr>Model-building</vt:lpstr>
      <vt:lpstr>Model Operation MLR</vt:lpstr>
      <vt:lpstr>Drop-downs</vt:lpstr>
      <vt:lpstr>Model Operation GBM</vt:lpstr>
      <vt:lpstr>DOY</vt:lpstr>
      <vt:lpstr>Filter</vt:lpstr>
      <vt:lpstr>Lake</vt:lpstr>
      <vt:lpstr>Purpose</vt:lpstr>
      <vt:lpstr>TimeZone</vt:lpstr>
    </vt:vector>
  </TitlesOfParts>
  <Company>Wisconsin DNR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Mednick, Adam C</dc:creator>
  <cp:lastModifiedBy>Sonya Carlson</cp:lastModifiedBy>
  <dcterms:created xsi:type="dcterms:W3CDTF">2012-07-29T18:30:05Z</dcterms:created>
  <dcterms:modified xsi:type="dcterms:W3CDTF">2017-09-07T11:35:08Z</dcterms:modified>
</cp:coreProperties>
</file>